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la\Desktop\VESTAL\"/>
    </mc:Choice>
  </mc:AlternateContent>
  <xr:revisionPtr revIDLastSave="0" documentId="13_ncr:1_{095C2AD9-8583-49BC-9C70-BD324139ECE1}" xr6:coauthVersionLast="47" xr6:coauthVersionMax="47" xr10:uidLastSave="{00000000-0000-0000-0000-000000000000}"/>
  <bookViews>
    <workbookView xWindow="-120" yWindow="-120" windowWidth="29040" windowHeight="15720" activeTab="3" xr2:uid="{2C51018F-948D-4846-8743-04877EF1C03B}"/>
  </bookViews>
  <sheets>
    <sheet name="Oblicz zapotrzebowanie" sheetId="1" r:id="rId1"/>
    <sheet name="Dobierz pompę ciepła" sheetId="2" r:id="rId2"/>
    <sheet name="Wykresy pracy pomp ciepła" sheetId="4" r:id="rId3"/>
    <sheet name="Parametry pomp VESTA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E32" i="2"/>
  <c r="G32" i="2"/>
  <c r="I32" i="2"/>
  <c r="K32" i="2"/>
  <c r="M32" i="2"/>
  <c r="C18" i="2"/>
  <c r="E18" i="2"/>
  <c r="G18" i="2"/>
  <c r="I18" i="2"/>
  <c r="K18" i="2"/>
  <c r="M18" i="2"/>
  <c r="C46" i="2"/>
  <c r="E46" i="2"/>
  <c r="G46" i="2"/>
  <c r="I46" i="2"/>
  <c r="K46" i="2"/>
  <c r="M46" i="2"/>
  <c r="Q9" i="2"/>
  <c r="Q15" i="2" s="1"/>
  <c r="E29" i="2" s="1"/>
  <c r="J12" i="1"/>
  <c r="J5" i="1"/>
  <c r="F15" i="1"/>
  <c r="F14" i="1"/>
  <c r="F13" i="1"/>
  <c r="F12" i="1"/>
  <c r="F11" i="1"/>
  <c r="F10" i="1"/>
  <c r="F9" i="1"/>
  <c r="F8" i="1"/>
  <c r="F7" i="1"/>
  <c r="F6" i="1"/>
  <c r="F5" i="1"/>
  <c r="F4" i="1"/>
  <c r="I37" i="2" l="1"/>
  <c r="G23" i="2"/>
  <c r="C29" i="2"/>
  <c r="M15" i="2"/>
  <c r="E43" i="2"/>
  <c r="C15" i="2"/>
  <c r="K29" i="2"/>
  <c r="G37" i="2"/>
  <c r="M43" i="2"/>
  <c r="C43" i="2"/>
  <c r="K15" i="2"/>
  <c r="E23" i="2"/>
  <c r="I29" i="2"/>
  <c r="C37" i="2"/>
  <c r="K43" i="2"/>
  <c r="G15" i="2"/>
  <c r="K23" i="2"/>
  <c r="C23" i="2"/>
  <c r="G29" i="2"/>
  <c r="K37" i="2"/>
  <c r="G43" i="2"/>
  <c r="E15" i="2"/>
  <c r="I23" i="2"/>
  <c r="M29" i="2"/>
  <c r="M37" i="2"/>
  <c r="E37" i="2"/>
  <c r="I43" i="2"/>
  <c r="I15" i="2"/>
  <c r="G9" i="2"/>
  <c r="E9" i="2"/>
  <c r="Q17" i="2"/>
  <c r="K9" i="2"/>
  <c r="C9" i="2"/>
  <c r="Q14" i="2"/>
  <c r="I9" i="2"/>
  <c r="Q10" i="2"/>
  <c r="Q11" i="2"/>
  <c r="Q12" i="2"/>
  <c r="Q16" i="2"/>
  <c r="Q13" i="2"/>
  <c r="E25" i="2" l="1"/>
  <c r="M25" i="2"/>
  <c r="C25" i="2"/>
  <c r="G25" i="2"/>
  <c r="K25" i="2"/>
  <c r="I25" i="2"/>
  <c r="E31" i="2"/>
  <c r="M31" i="2"/>
  <c r="C31" i="2"/>
  <c r="K31" i="2"/>
  <c r="G31" i="2"/>
  <c r="I31" i="2"/>
  <c r="E27" i="2"/>
  <c r="M27" i="2"/>
  <c r="C27" i="2"/>
  <c r="G27" i="2"/>
  <c r="K27" i="2"/>
  <c r="I27" i="2"/>
  <c r="E24" i="2"/>
  <c r="M24" i="2"/>
  <c r="C24" i="2"/>
  <c r="G24" i="2"/>
  <c r="I24" i="2"/>
  <c r="K24" i="2"/>
  <c r="I30" i="2"/>
  <c r="G30" i="2"/>
  <c r="C30" i="2"/>
  <c r="K30" i="2"/>
  <c r="E30" i="2"/>
  <c r="M30" i="2"/>
  <c r="I26" i="2"/>
  <c r="C26" i="2"/>
  <c r="K26" i="2"/>
  <c r="E26" i="2"/>
  <c r="M26" i="2"/>
  <c r="G26" i="2"/>
  <c r="I28" i="2"/>
  <c r="G28" i="2"/>
  <c r="C28" i="2"/>
  <c r="K28" i="2"/>
  <c r="E28" i="2"/>
  <c r="M28" i="2"/>
  <c r="I11" i="2"/>
  <c r="I39" i="2"/>
  <c r="C11" i="2"/>
  <c r="K11" i="2"/>
  <c r="C39" i="2"/>
  <c r="E11" i="2"/>
  <c r="E39" i="2"/>
  <c r="G11" i="2"/>
  <c r="G39" i="2"/>
  <c r="K39" i="2"/>
  <c r="M11" i="2"/>
  <c r="M39" i="2"/>
  <c r="E13" i="2"/>
  <c r="M13" i="2"/>
  <c r="E41" i="2"/>
  <c r="M41" i="2"/>
  <c r="G13" i="2"/>
  <c r="I41" i="2"/>
  <c r="C13" i="2"/>
  <c r="K13" i="2"/>
  <c r="C41" i="2"/>
  <c r="K41" i="2"/>
  <c r="G41" i="2"/>
  <c r="I13" i="2"/>
  <c r="C10" i="2"/>
  <c r="K10" i="2"/>
  <c r="C38" i="2"/>
  <c r="K38" i="2"/>
  <c r="E10" i="2"/>
  <c r="M38" i="2"/>
  <c r="G10" i="2"/>
  <c r="G38" i="2"/>
  <c r="I10" i="2"/>
  <c r="M10" i="2"/>
  <c r="E38" i="2"/>
  <c r="I38" i="2"/>
  <c r="C16" i="2"/>
  <c r="K16" i="2"/>
  <c r="C44" i="2"/>
  <c r="K44" i="2"/>
  <c r="E16" i="2"/>
  <c r="M16" i="2"/>
  <c r="E44" i="2"/>
  <c r="I44" i="2"/>
  <c r="M44" i="2"/>
  <c r="G16" i="2"/>
  <c r="G44" i="2"/>
  <c r="I16" i="2"/>
  <c r="E17" i="2"/>
  <c r="M17" i="2"/>
  <c r="E45" i="2"/>
  <c r="M45" i="2"/>
  <c r="G17" i="2"/>
  <c r="G45" i="2"/>
  <c r="I45" i="2"/>
  <c r="C17" i="2"/>
  <c r="K45" i="2"/>
  <c r="I17" i="2"/>
  <c r="K17" i="2"/>
  <c r="C45" i="2"/>
  <c r="C12" i="2"/>
  <c r="K12" i="2"/>
  <c r="C40" i="2"/>
  <c r="K40" i="2"/>
  <c r="E12" i="2"/>
  <c r="M12" i="2"/>
  <c r="E40" i="2"/>
  <c r="M40" i="2"/>
  <c r="G12" i="2"/>
  <c r="G40" i="2"/>
  <c r="I12" i="2"/>
  <c r="I40" i="2"/>
  <c r="G14" i="2"/>
  <c r="G42" i="2"/>
  <c r="I14" i="2"/>
  <c r="C14" i="2"/>
  <c r="K42" i="2"/>
  <c r="M14" i="2"/>
  <c r="M42" i="2"/>
  <c r="I42" i="2"/>
  <c r="K14" i="2"/>
  <c r="C42" i="2"/>
  <c r="E14" i="2"/>
  <c r="E42" i="2"/>
</calcChain>
</file>

<file path=xl/sharedStrings.xml><?xml version="1.0" encoding="utf-8"?>
<sst xmlns="http://schemas.openxmlformats.org/spreadsheetml/2006/main" count="104" uniqueCount="38">
  <si>
    <t xml:space="preserve">Obliczenie szczytowego  zapotrzebowania cieplnego  budynku na podstawie dotychczasowego zużycia </t>
  </si>
  <si>
    <t>Rodzaj  paliwa</t>
  </si>
  <si>
    <t>Jednostka</t>
  </si>
  <si>
    <t>Ilość kWh w jednostce</t>
  </si>
  <si>
    <t>Sprawność kotła</t>
  </si>
  <si>
    <t>Roczne zużycie w jednostkach</t>
  </si>
  <si>
    <t>Szacunkowe zapotrzebowanie budynku kW</t>
  </si>
  <si>
    <t>Kocioł na pelet drzewny</t>
  </si>
  <si>
    <t>Kocioł na kawałki drewna</t>
  </si>
  <si>
    <t>mp</t>
  </si>
  <si>
    <t>Kocioł węglowy</t>
  </si>
  <si>
    <t>Kocioł na ekogroszek</t>
  </si>
  <si>
    <t>m3</t>
  </si>
  <si>
    <t>kWh</t>
  </si>
  <si>
    <t>Kocioł gazowy kondensacyjny propan</t>
  </si>
  <si>
    <t>Koicioł gazowy atmosferyczny propan</t>
  </si>
  <si>
    <t>L</t>
  </si>
  <si>
    <t>T</t>
  </si>
  <si>
    <t>Obliczenie szczytowego  zapotrzebowania cieplnego  budynku na podstawie wskaźników w/m2</t>
  </si>
  <si>
    <t>Podaj powierzchnię użytkową ogrzewaną budynku w m2</t>
  </si>
  <si>
    <t>Obliczenie szczytowego  zapotrzebowania cieplnego  budynku na podstawie wskaźników kWh/m2/rok</t>
  </si>
  <si>
    <t>Podaj powierzchnię urzytkową ogrzewaną budynku w m2</t>
  </si>
  <si>
    <t>Kocioł gazowy kondensacyjny (GZ -wysokometanowy)</t>
  </si>
  <si>
    <t>Kocioł gazowy atmosferyczny (GZ- wysokometanowy)</t>
  </si>
  <si>
    <t>Kocioł olejowy kondensacyjny</t>
  </si>
  <si>
    <t>Kocioł olejowy atmosferyczny</t>
  </si>
  <si>
    <t>Podaj przybliżony wskaźnika zapotrzebowania budynku na ciepło w W/m2</t>
  </si>
  <si>
    <t xml:space="preserve">Szacunkowa zapotrzebowanie budynku w kW </t>
  </si>
  <si>
    <t>Podaj przybliżony wskaźnika rocznego zużycia ciepła na potrzeby CO   w kwh/m2/rok</t>
  </si>
  <si>
    <r>
      <t xml:space="preserve">Podaj zapotrzebowanie budynku na moc [kW] przy temperaturze zewnętrznej -20 </t>
    </r>
    <r>
      <rPr>
        <b/>
        <vertAlign val="superscript"/>
        <sz val="14"/>
        <color theme="1"/>
        <rFont val="Calibri"/>
        <family val="2"/>
        <charset val="238"/>
        <scheme val="minor"/>
      </rPr>
      <t>o</t>
    </r>
    <r>
      <rPr>
        <b/>
        <sz val="14"/>
        <color theme="1"/>
        <rFont val="Calibri"/>
        <family val="2"/>
        <charset val="238"/>
        <scheme val="minor"/>
      </rPr>
      <t>C</t>
    </r>
  </si>
  <si>
    <t>MOC [kW]</t>
  </si>
  <si>
    <t>Zapotrzebowanie budynku na ciepło w zależności od temperatury zewnętrznej w kW</t>
  </si>
  <si>
    <t>brakująca moc [kW]</t>
  </si>
  <si>
    <t>VESTAL AIR 7 MP</t>
  </si>
  <si>
    <t>VESTAL AIR 10 MP</t>
  </si>
  <si>
    <t>VESTAL AIR 17 TP</t>
  </si>
  <si>
    <t>COP</t>
  </si>
  <si>
    <t>Zapotrzebowanie na dodatkowe źródło ciepła w [kW] przy temperaturze zasilania  [oC] w zależności od temperatury zewnętrznej  [oC]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</si>
</sst>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0" fillId="0" borderId="1" xfId="0" applyNumberFormat="1" applyBorder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9" borderId="11" xfId="0" applyNumberFormat="1" applyFont="1" applyFill="1" applyBorder="1" applyAlignment="1">
      <alignment horizontal="center" vertical="center"/>
    </xf>
    <xf numFmtId="2" fontId="7" fillId="9" borderId="1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Moc pompy ciepła w zależności od temperatury zewnętrznej oraz temperatury zasilania</a:t>
            </a:r>
            <a:br>
              <a:rPr lang="pl-PL" sz="1400"/>
            </a:br>
            <a:r>
              <a:rPr lang="pl-PL" sz="1400"/>
              <a:t>POMPA</a:t>
            </a:r>
            <a:r>
              <a:rPr lang="pl-PL" sz="1400" baseline="0"/>
              <a:t> CIEPŁA VESTAL AIR 7 MP</a:t>
            </a:r>
          </a:p>
        </c:rich>
      </c:tx>
      <c:layout>
        <c:manualLayout>
          <c:xMode val="edge"/>
          <c:yMode val="edge"/>
          <c:x val="0.12492321683473777"/>
          <c:y val="4.31654676258992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798107473407922E-2"/>
          <c:y val="0.13933457958043013"/>
          <c:w val="0.78681113873923658"/>
          <c:h val="0.74973809928435209"/>
        </c:manualLayout>
      </c:layout>
      <c:lineChart>
        <c:grouping val="standard"/>
        <c:varyColors val="0"/>
        <c:ser>
          <c:idx val="0"/>
          <c:order val="0"/>
          <c:tx>
            <c:strRef>
              <c:f>'Parametry pomp VESTAL'!$C$5:$D$5</c:f>
              <c:strCache>
                <c:ptCount val="1"/>
                <c:pt idx="0">
                  <c:v>35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VESTAL'!$C$7:$C$16</c:f>
              <c:numCache>
                <c:formatCode>0.00</c:formatCode>
                <c:ptCount val="10"/>
                <c:pt idx="0">
                  <c:v>4.22</c:v>
                </c:pt>
                <c:pt idx="1">
                  <c:v>5.2</c:v>
                </c:pt>
                <c:pt idx="2">
                  <c:v>6.31</c:v>
                </c:pt>
                <c:pt idx="3">
                  <c:v>6.66</c:v>
                </c:pt>
                <c:pt idx="4">
                  <c:v>7</c:v>
                </c:pt>
                <c:pt idx="5">
                  <c:v>7.96</c:v>
                </c:pt>
                <c:pt idx="6">
                  <c:v>8.2899999999999991</c:v>
                </c:pt>
                <c:pt idx="7">
                  <c:v>9.1</c:v>
                </c:pt>
                <c:pt idx="8">
                  <c:v>10.9</c:v>
                </c:pt>
                <c:pt idx="9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3F-494B-A65D-E45BA6E26065}"/>
            </c:ext>
          </c:extLst>
        </c:ser>
        <c:ser>
          <c:idx val="2"/>
          <c:order val="1"/>
          <c:tx>
            <c:strRef>
              <c:f>'Parametry pomp VESTAL'!$E$5:$F$5</c:f>
              <c:strCache>
                <c:ptCount val="1"/>
                <c:pt idx="0">
                  <c:v>40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VESTAL'!$E$7:$E$16</c:f>
              <c:numCache>
                <c:formatCode>0.00</c:formatCode>
                <c:ptCount val="10"/>
                <c:pt idx="0">
                  <c:v>4.0999999999999996</c:v>
                </c:pt>
                <c:pt idx="1">
                  <c:v>4.79</c:v>
                </c:pt>
                <c:pt idx="2">
                  <c:v>6.03</c:v>
                </c:pt>
                <c:pt idx="3">
                  <c:v>6.47</c:v>
                </c:pt>
                <c:pt idx="4">
                  <c:v>6.91</c:v>
                </c:pt>
                <c:pt idx="5">
                  <c:v>7.68</c:v>
                </c:pt>
                <c:pt idx="6">
                  <c:v>8.06</c:v>
                </c:pt>
                <c:pt idx="7">
                  <c:v>8.93</c:v>
                </c:pt>
                <c:pt idx="8">
                  <c:v>10.9</c:v>
                </c:pt>
                <c:pt idx="9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03F-494B-A65D-E45BA6E26065}"/>
            </c:ext>
          </c:extLst>
        </c:ser>
        <c:ser>
          <c:idx val="3"/>
          <c:order val="2"/>
          <c:tx>
            <c:strRef>
              <c:f>'Parametry pomp VESTAL'!$G$5:$H$5</c:f>
              <c:strCache>
                <c:ptCount val="1"/>
                <c:pt idx="0">
                  <c:v>45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VESTAL'!$G$7:$G$16</c:f>
              <c:numCache>
                <c:formatCode>0.00</c:formatCode>
                <c:ptCount val="10"/>
                <c:pt idx="0">
                  <c:v>3.99</c:v>
                </c:pt>
                <c:pt idx="1">
                  <c:v>4.5599999999999996</c:v>
                </c:pt>
                <c:pt idx="2">
                  <c:v>5.88</c:v>
                </c:pt>
                <c:pt idx="3">
                  <c:v>6.28</c:v>
                </c:pt>
                <c:pt idx="4">
                  <c:v>6.68</c:v>
                </c:pt>
                <c:pt idx="5">
                  <c:v>7.39</c:v>
                </c:pt>
                <c:pt idx="6">
                  <c:v>7.85</c:v>
                </c:pt>
                <c:pt idx="7">
                  <c:v>8.82</c:v>
                </c:pt>
                <c:pt idx="8">
                  <c:v>10.7</c:v>
                </c:pt>
                <c:pt idx="9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03F-494B-A65D-E45BA6E26065}"/>
            </c:ext>
          </c:extLst>
        </c:ser>
        <c:ser>
          <c:idx val="4"/>
          <c:order val="3"/>
          <c:tx>
            <c:strRef>
              <c:f>'Parametry pomp VESTAL'!$I$5:$J$5</c:f>
              <c:strCache>
                <c:ptCount val="1"/>
                <c:pt idx="0">
                  <c:v>50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VESTAL'!$I$7:$I$16</c:f>
              <c:numCache>
                <c:formatCode>0.00</c:formatCode>
                <c:ptCount val="10"/>
                <c:pt idx="0">
                  <c:v>3.52</c:v>
                </c:pt>
                <c:pt idx="1">
                  <c:v>4.5</c:v>
                </c:pt>
                <c:pt idx="2">
                  <c:v>5.69</c:v>
                </c:pt>
                <c:pt idx="3">
                  <c:v>6.09</c:v>
                </c:pt>
                <c:pt idx="4">
                  <c:v>6.48</c:v>
                </c:pt>
                <c:pt idx="5">
                  <c:v>7.2</c:v>
                </c:pt>
                <c:pt idx="6">
                  <c:v>7.65</c:v>
                </c:pt>
                <c:pt idx="7">
                  <c:v>8.61</c:v>
                </c:pt>
                <c:pt idx="8">
                  <c:v>10.5</c:v>
                </c:pt>
                <c:pt idx="9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03F-494B-A65D-E45BA6E26065}"/>
            </c:ext>
          </c:extLst>
        </c:ser>
        <c:ser>
          <c:idx val="5"/>
          <c:order val="4"/>
          <c:tx>
            <c:strRef>
              <c:f>'Parametry pomp VESTAL'!$K$5:$L$5</c:f>
              <c:strCache>
                <c:ptCount val="1"/>
                <c:pt idx="0">
                  <c:v>55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VESTAL'!$K$7:$K$16</c:f>
              <c:numCache>
                <c:formatCode>0.00</c:formatCode>
                <c:ptCount val="10"/>
                <c:pt idx="0">
                  <c:v>3.15</c:v>
                </c:pt>
                <c:pt idx="1">
                  <c:v>4.0199999999999996</c:v>
                </c:pt>
                <c:pt idx="2">
                  <c:v>4.8</c:v>
                </c:pt>
                <c:pt idx="3">
                  <c:v>5.35</c:v>
                </c:pt>
                <c:pt idx="4">
                  <c:v>5.9</c:v>
                </c:pt>
                <c:pt idx="5">
                  <c:v>6.9</c:v>
                </c:pt>
                <c:pt idx="6">
                  <c:v>7.3</c:v>
                </c:pt>
                <c:pt idx="7">
                  <c:v>8.2750000000000004</c:v>
                </c:pt>
                <c:pt idx="8">
                  <c:v>10.4</c:v>
                </c:pt>
                <c:pt idx="9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03F-494B-A65D-E45BA6E26065}"/>
            </c:ext>
          </c:extLst>
        </c:ser>
        <c:ser>
          <c:idx val="6"/>
          <c:order val="5"/>
          <c:tx>
            <c:strRef>
              <c:f>'Parametry pomp VESTAL'!$M$5:$N$5</c:f>
              <c:strCache>
                <c:ptCount val="1"/>
                <c:pt idx="0">
                  <c:v>60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VESTAL'!$M$7:$M$16</c:f>
              <c:numCache>
                <c:formatCode>0.00</c:formatCode>
                <c:ptCount val="10"/>
                <c:pt idx="1">
                  <c:v>3.56</c:v>
                </c:pt>
                <c:pt idx="2">
                  <c:v>4.45</c:v>
                </c:pt>
                <c:pt idx="3">
                  <c:v>4.9800000000000004</c:v>
                </c:pt>
                <c:pt idx="4">
                  <c:v>5.5</c:v>
                </c:pt>
                <c:pt idx="5">
                  <c:v>6.4</c:v>
                </c:pt>
                <c:pt idx="6">
                  <c:v>6.75</c:v>
                </c:pt>
                <c:pt idx="7">
                  <c:v>7.7</c:v>
                </c:pt>
                <c:pt idx="8">
                  <c:v>10</c:v>
                </c:pt>
                <c:pt idx="9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3F-494B-A65D-E45BA6E26065}"/>
            </c:ext>
          </c:extLst>
        </c:ser>
        <c:ser>
          <c:idx val="1"/>
          <c:order val="6"/>
          <c:tx>
            <c:v>BUDYNEK</c:v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'Dobierz pompę ciepła'!$Q$9:$Q$18</c:f>
              <c:numCache>
                <c:formatCode>0.00</c:formatCode>
                <c:ptCount val="10"/>
                <c:pt idx="0">
                  <c:v>9</c:v>
                </c:pt>
                <c:pt idx="1">
                  <c:v>7.875</c:v>
                </c:pt>
                <c:pt idx="2">
                  <c:v>6.75</c:v>
                </c:pt>
                <c:pt idx="3">
                  <c:v>6.0750000000000002</c:v>
                </c:pt>
                <c:pt idx="4">
                  <c:v>5.625</c:v>
                </c:pt>
                <c:pt idx="5">
                  <c:v>4.5</c:v>
                </c:pt>
                <c:pt idx="6">
                  <c:v>4.05</c:v>
                </c:pt>
                <c:pt idx="7">
                  <c:v>2.9250000000000003</c:v>
                </c:pt>
                <c:pt idx="8">
                  <c:v>1.125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6-489A-90F9-D5017FF3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256"/>
        <c:axId val="183505280"/>
        <c:extLst/>
      </c:lineChart>
      <c:catAx>
        <c:axId val="18304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temperatura</a:t>
                </a:r>
                <a:r>
                  <a:rPr lang="pl-PL"/>
                  <a:t> zewnętrzna [</a:t>
                </a:r>
                <a:r>
                  <a:rPr lang="pl-PL" baseline="30000"/>
                  <a:t>0</a:t>
                </a:r>
                <a:r>
                  <a:rPr lang="pl-PL"/>
                  <a:t>C]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pl-PL"/>
          </a:p>
        </c:txPr>
        <c:crossAx val="183505280"/>
        <c:crosses val="autoZero"/>
        <c:auto val="0"/>
        <c:lblAlgn val="ctr"/>
        <c:lblOffset val="100"/>
        <c:noMultiLvlLbl val="0"/>
      </c:catAx>
      <c:valAx>
        <c:axId val="18350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moc</a:t>
                </a:r>
                <a:r>
                  <a:rPr lang="pl-PL" baseline="0"/>
                  <a:t> [kW]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14393866265841E-2"/>
              <c:y val="0.380783202099737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183040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Moc pompy ciepła w zależności od temperatury zewnętrznej oraz temperatury zasilania</a:t>
            </a:r>
            <a:br>
              <a:rPr lang="pl-PL" sz="1400"/>
            </a:br>
            <a:r>
              <a:rPr lang="pl-PL" sz="1400"/>
              <a:t>POMPA</a:t>
            </a:r>
            <a:r>
              <a:rPr lang="pl-PL" sz="1400" baseline="0"/>
              <a:t> CIEPŁA VESTAL AIR 10 MP</a:t>
            </a:r>
          </a:p>
        </c:rich>
      </c:tx>
      <c:layout>
        <c:manualLayout>
          <c:xMode val="edge"/>
          <c:yMode val="edge"/>
          <c:x val="0.12492321683473777"/>
          <c:y val="4.316546762589928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5798107473407922E-2"/>
          <c:y val="0.13933457958043013"/>
          <c:w val="0.78681113873923658"/>
          <c:h val="0.74973809928435209"/>
        </c:manualLayout>
      </c:layout>
      <c:lineChart>
        <c:grouping val="standard"/>
        <c:varyColors val="0"/>
        <c:ser>
          <c:idx val="0"/>
          <c:order val="0"/>
          <c:tx>
            <c:strRef>
              <c:f>'Parametry pomp VESTAL'!$C$5:$D$5</c:f>
              <c:strCache>
                <c:ptCount val="1"/>
                <c:pt idx="0">
                  <c:v>35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VESTAL'!$C$21:$C$30</c:f>
              <c:numCache>
                <c:formatCode>0.00</c:formatCode>
                <c:ptCount val="10"/>
                <c:pt idx="0">
                  <c:v>7.12</c:v>
                </c:pt>
                <c:pt idx="1">
                  <c:v>7.85</c:v>
                </c:pt>
                <c:pt idx="2">
                  <c:v>9.3000000000000007</c:v>
                </c:pt>
                <c:pt idx="3">
                  <c:v>9.73</c:v>
                </c:pt>
                <c:pt idx="4">
                  <c:v>10.199999999999999</c:v>
                </c:pt>
                <c:pt idx="5">
                  <c:v>10.9</c:v>
                </c:pt>
                <c:pt idx="6">
                  <c:v>11.44</c:v>
                </c:pt>
                <c:pt idx="7">
                  <c:v>12.66</c:v>
                </c:pt>
                <c:pt idx="8">
                  <c:v>13.99</c:v>
                </c:pt>
                <c:pt idx="9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7-48B1-B1CB-1C1DFBD23EF6}"/>
            </c:ext>
          </c:extLst>
        </c:ser>
        <c:ser>
          <c:idx val="2"/>
          <c:order val="1"/>
          <c:tx>
            <c:strRef>
              <c:f>'Parametry pomp VESTAL'!$E$19:$F$19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VESTAL'!$E$21:$E$30</c:f>
              <c:numCache>
                <c:formatCode>0.00</c:formatCode>
                <c:ptCount val="10"/>
                <c:pt idx="0">
                  <c:v>6.8</c:v>
                </c:pt>
                <c:pt idx="1">
                  <c:v>7.62</c:v>
                </c:pt>
                <c:pt idx="2">
                  <c:v>8.5299999999999994</c:v>
                </c:pt>
                <c:pt idx="3">
                  <c:v>9.1199999999999992</c:v>
                </c:pt>
                <c:pt idx="4">
                  <c:v>9.7100000000000009</c:v>
                </c:pt>
                <c:pt idx="5">
                  <c:v>10.4</c:v>
                </c:pt>
                <c:pt idx="6">
                  <c:v>11.03</c:v>
                </c:pt>
                <c:pt idx="7">
                  <c:v>12.29</c:v>
                </c:pt>
                <c:pt idx="8">
                  <c:v>13.52</c:v>
                </c:pt>
                <c:pt idx="9">
                  <c:v>14.78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7-48B1-B1CB-1C1DFBD23EF6}"/>
            </c:ext>
          </c:extLst>
        </c:ser>
        <c:ser>
          <c:idx val="3"/>
          <c:order val="2"/>
          <c:tx>
            <c:strRef>
              <c:f>'Parametry pomp VESTAL'!$G$5:$H$5</c:f>
              <c:strCache>
                <c:ptCount val="1"/>
                <c:pt idx="0">
                  <c:v>45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VESTAL'!$G$21:$G$30</c:f>
              <c:numCache>
                <c:formatCode>0.00</c:formatCode>
                <c:ptCount val="10"/>
                <c:pt idx="0">
                  <c:v>6.31</c:v>
                </c:pt>
                <c:pt idx="1">
                  <c:v>7.1</c:v>
                </c:pt>
                <c:pt idx="2">
                  <c:v>8.34</c:v>
                </c:pt>
                <c:pt idx="3">
                  <c:v>8.8800000000000008</c:v>
                </c:pt>
                <c:pt idx="4">
                  <c:v>9.42</c:v>
                </c:pt>
                <c:pt idx="5">
                  <c:v>10.199999999999999</c:v>
                </c:pt>
                <c:pt idx="6">
                  <c:v>10.74</c:v>
                </c:pt>
                <c:pt idx="7">
                  <c:v>11.96</c:v>
                </c:pt>
                <c:pt idx="8">
                  <c:v>13.3</c:v>
                </c:pt>
                <c:pt idx="9">
                  <c:v>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7-48B1-B1CB-1C1DFBD23EF6}"/>
            </c:ext>
          </c:extLst>
        </c:ser>
        <c:ser>
          <c:idx val="4"/>
          <c:order val="3"/>
          <c:tx>
            <c:strRef>
              <c:f>'Parametry pomp VESTAL'!$I$5:$J$5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VESTAL'!$I$21:$I$30</c:f>
              <c:numCache>
                <c:formatCode>0.00</c:formatCode>
                <c:ptCount val="10"/>
                <c:pt idx="0">
                  <c:v>5.89</c:v>
                </c:pt>
                <c:pt idx="1">
                  <c:v>6.81</c:v>
                </c:pt>
                <c:pt idx="2">
                  <c:v>8.1199999999999992</c:v>
                </c:pt>
                <c:pt idx="3">
                  <c:v>8.61</c:v>
                </c:pt>
                <c:pt idx="4">
                  <c:v>9.1</c:v>
                </c:pt>
                <c:pt idx="5">
                  <c:v>9.8699999999999992</c:v>
                </c:pt>
                <c:pt idx="6">
                  <c:v>10.51</c:v>
                </c:pt>
                <c:pt idx="7">
                  <c:v>11.73</c:v>
                </c:pt>
                <c:pt idx="8">
                  <c:v>12.9</c:v>
                </c:pt>
                <c:pt idx="9">
                  <c:v>14.17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37-48B1-B1CB-1C1DFBD23EF6}"/>
            </c:ext>
          </c:extLst>
        </c:ser>
        <c:ser>
          <c:idx val="5"/>
          <c:order val="4"/>
          <c:tx>
            <c:strRef>
              <c:f>'Parametry pomp VESTAL'!$K$5:$L$5</c:f>
              <c:strCache>
                <c:ptCount val="1"/>
                <c:pt idx="0">
                  <c:v>55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VESTAL'!$K$21:$K$30</c:f>
              <c:numCache>
                <c:formatCode>0.00</c:formatCode>
                <c:ptCount val="10"/>
                <c:pt idx="0">
                  <c:v>5.18</c:v>
                </c:pt>
                <c:pt idx="1">
                  <c:v>6.2</c:v>
                </c:pt>
                <c:pt idx="2">
                  <c:v>7.41</c:v>
                </c:pt>
                <c:pt idx="3">
                  <c:v>7.95</c:v>
                </c:pt>
                <c:pt idx="4">
                  <c:v>8.49</c:v>
                </c:pt>
                <c:pt idx="5">
                  <c:v>9.35</c:v>
                </c:pt>
                <c:pt idx="6">
                  <c:v>9.85</c:v>
                </c:pt>
                <c:pt idx="7">
                  <c:v>10.98</c:v>
                </c:pt>
                <c:pt idx="8">
                  <c:v>12.51</c:v>
                </c:pt>
                <c:pt idx="9">
                  <c:v>13.56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37-48B1-B1CB-1C1DFBD23EF6}"/>
            </c:ext>
          </c:extLst>
        </c:ser>
        <c:ser>
          <c:idx val="6"/>
          <c:order val="5"/>
          <c:tx>
            <c:strRef>
              <c:f>'Parametry pomp VESTAL'!$M$5:$N$5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VESTAL'!$M$21:$M$30</c:f>
              <c:numCache>
                <c:formatCode>0.00</c:formatCode>
                <c:ptCount val="10"/>
                <c:pt idx="1">
                  <c:v>5.7</c:v>
                </c:pt>
                <c:pt idx="2">
                  <c:v>6.8</c:v>
                </c:pt>
                <c:pt idx="3">
                  <c:v>7.1</c:v>
                </c:pt>
                <c:pt idx="4">
                  <c:v>7.4</c:v>
                </c:pt>
                <c:pt idx="5">
                  <c:v>8.15</c:v>
                </c:pt>
                <c:pt idx="6">
                  <c:v>8.68</c:v>
                </c:pt>
                <c:pt idx="7">
                  <c:v>9.9</c:v>
                </c:pt>
                <c:pt idx="8">
                  <c:v>12.05</c:v>
                </c:pt>
                <c:pt idx="9">
                  <c:v>12.89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37-48B1-B1CB-1C1DFBD23EF6}"/>
            </c:ext>
          </c:extLst>
        </c:ser>
        <c:ser>
          <c:idx val="1"/>
          <c:order val="6"/>
          <c:tx>
            <c:v>BUDYNEK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'Dobierz pompę ciepła'!$Q$9:$Q$18</c:f>
              <c:numCache>
                <c:formatCode>0.00</c:formatCode>
                <c:ptCount val="10"/>
                <c:pt idx="0">
                  <c:v>9</c:v>
                </c:pt>
                <c:pt idx="1">
                  <c:v>7.875</c:v>
                </c:pt>
                <c:pt idx="2">
                  <c:v>6.75</c:v>
                </c:pt>
                <c:pt idx="3">
                  <c:v>6.0750000000000002</c:v>
                </c:pt>
                <c:pt idx="4">
                  <c:v>5.625</c:v>
                </c:pt>
                <c:pt idx="5">
                  <c:v>4.5</c:v>
                </c:pt>
                <c:pt idx="6">
                  <c:v>4.05</c:v>
                </c:pt>
                <c:pt idx="7">
                  <c:v>2.9250000000000003</c:v>
                </c:pt>
                <c:pt idx="8">
                  <c:v>1.125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37-48B1-B1CB-1C1DFBD2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256"/>
        <c:axId val="183505280"/>
        <c:extLst/>
      </c:lineChart>
      <c:catAx>
        <c:axId val="1830402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temperatura</a:t>
                </a:r>
                <a:r>
                  <a:rPr lang="pl-PL"/>
                  <a:t> zewnętrzna [</a:t>
                </a:r>
                <a:r>
                  <a:rPr lang="pl-PL" baseline="30000"/>
                  <a:t>0</a:t>
                </a:r>
                <a:r>
                  <a:rPr lang="pl-PL"/>
                  <a:t>C]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3505280"/>
        <c:crosses val="autoZero"/>
        <c:auto val="0"/>
        <c:lblAlgn val="ctr"/>
        <c:lblOffset val="100"/>
        <c:noMultiLvlLbl val="0"/>
      </c:catAx>
      <c:valAx>
        <c:axId val="1835052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moc</a:t>
                </a:r>
                <a:r>
                  <a:rPr lang="pl-PL" baseline="0"/>
                  <a:t> [kW]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14393866265841E-2"/>
              <c:y val="0.38078320209973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304025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Moc pompy ciepła w zależności od temperatury zewnętrznej oraz temperatury zasilania</a:t>
            </a:r>
            <a:br>
              <a:rPr lang="pl-PL" sz="1400"/>
            </a:br>
            <a:r>
              <a:rPr lang="pl-PL" sz="1400"/>
              <a:t>POMPA</a:t>
            </a:r>
            <a:r>
              <a:rPr lang="pl-PL" sz="1400" baseline="0"/>
              <a:t> CIEPŁA VESTAL AIR 17 TP</a:t>
            </a:r>
          </a:p>
        </c:rich>
      </c:tx>
      <c:layout>
        <c:manualLayout>
          <c:xMode val="edge"/>
          <c:yMode val="edge"/>
          <c:x val="0.12492321683473777"/>
          <c:y val="4.316546762589928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5798107473407922E-2"/>
          <c:y val="0.13933457958043013"/>
          <c:w val="0.78681113873923658"/>
          <c:h val="0.74973809928435209"/>
        </c:manualLayout>
      </c:layout>
      <c:lineChart>
        <c:grouping val="standard"/>
        <c:varyColors val="0"/>
        <c:ser>
          <c:idx val="0"/>
          <c:order val="0"/>
          <c:tx>
            <c:strRef>
              <c:f>'Parametry pomp VESTAL'!$C$5:$D$5</c:f>
              <c:strCache>
                <c:ptCount val="1"/>
                <c:pt idx="0">
                  <c:v>35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VESTAL'!$C$35:$C$44</c:f>
              <c:numCache>
                <c:formatCode>0.00</c:formatCode>
                <c:ptCount val="10"/>
                <c:pt idx="0">
                  <c:v>8.82</c:v>
                </c:pt>
                <c:pt idx="1">
                  <c:v>10.16</c:v>
                </c:pt>
                <c:pt idx="2">
                  <c:v>12.02</c:v>
                </c:pt>
                <c:pt idx="3">
                  <c:v>13.04</c:v>
                </c:pt>
                <c:pt idx="4">
                  <c:v>14.06</c:v>
                </c:pt>
                <c:pt idx="5">
                  <c:v>16.28</c:v>
                </c:pt>
                <c:pt idx="6">
                  <c:v>17.25</c:v>
                </c:pt>
                <c:pt idx="7">
                  <c:v>19.53</c:v>
                </c:pt>
                <c:pt idx="8">
                  <c:v>22.42</c:v>
                </c:pt>
                <c:pt idx="9">
                  <c:v>23.98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7-4598-9BF8-C895D3BADB7C}"/>
            </c:ext>
          </c:extLst>
        </c:ser>
        <c:ser>
          <c:idx val="2"/>
          <c:order val="1"/>
          <c:tx>
            <c:strRef>
              <c:f>'Parametry pomp VESTAL'!$E$33:$F$33</c:f>
              <c:strCache>
                <c:ptCount val="1"/>
                <c:pt idx="0">
                  <c:v>40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VESTAL'!$E$35:$E$44</c:f>
              <c:numCache>
                <c:formatCode>0.00</c:formatCode>
                <c:ptCount val="10"/>
                <c:pt idx="0">
                  <c:v>8.16</c:v>
                </c:pt>
                <c:pt idx="1">
                  <c:v>9.7200000000000006</c:v>
                </c:pt>
                <c:pt idx="2">
                  <c:v>11.32</c:v>
                </c:pt>
                <c:pt idx="3">
                  <c:v>12.5</c:v>
                </c:pt>
                <c:pt idx="4">
                  <c:v>13.68</c:v>
                </c:pt>
                <c:pt idx="5">
                  <c:v>15.64</c:v>
                </c:pt>
                <c:pt idx="6">
                  <c:v>16.68</c:v>
                </c:pt>
                <c:pt idx="7">
                  <c:v>19.13</c:v>
                </c:pt>
                <c:pt idx="8">
                  <c:v>21.94</c:v>
                </c:pt>
                <c:pt idx="9">
                  <c:v>23.45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7-4598-9BF8-C895D3BADB7C}"/>
            </c:ext>
          </c:extLst>
        </c:ser>
        <c:ser>
          <c:idx val="3"/>
          <c:order val="2"/>
          <c:tx>
            <c:strRef>
              <c:f>'Parametry pomp VESTAL'!$G$5:$H$5</c:f>
              <c:strCache>
                <c:ptCount val="1"/>
                <c:pt idx="0">
                  <c:v>45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VESTAL'!$G$35:$G$44</c:f>
              <c:numCache>
                <c:formatCode>0.00</c:formatCode>
                <c:ptCount val="10"/>
                <c:pt idx="0">
                  <c:v>7.72</c:v>
                </c:pt>
                <c:pt idx="1">
                  <c:v>9.26</c:v>
                </c:pt>
                <c:pt idx="2">
                  <c:v>10.75</c:v>
                </c:pt>
                <c:pt idx="3">
                  <c:v>11.79</c:v>
                </c:pt>
                <c:pt idx="4">
                  <c:v>12.82</c:v>
                </c:pt>
                <c:pt idx="5">
                  <c:v>15.05</c:v>
                </c:pt>
                <c:pt idx="6">
                  <c:v>16.12</c:v>
                </c:pt>
                <c:pt idx="7">
                  <c:v>18.579999999999998</c:v>
                </c:pt>
                <c:pt idx="8">
                  <c:v>21.36</c:v>
                </c:pt>
                <c:pt idx="9">
                  <c:v>22.75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7-4598-9BF8-C895D3BADB7C}"/>
            </c:ext>
          </c:extLst>
        </c:ser>
        <c:ser>
          <c:idx val="4"/>
          <c:order val="3"/>
          <c:tx>
            <c:strRef>
              <c:f>'Parametry pomp VESTAL'!$I$5:$J$5</c:f>
              <c:strCache>
                <c:ptCount val="1"/>
                <c:pt idx="0">
                  <c:v>50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VESTAL'!$I$35:$I$44</c:f>
              <c:numCache>
                <c:formatCode>0.00</c:formatCode>
                <c:ptCount val="10"/>
                <c:pt idx="0">
                  <c:v>7.31</c:v>
                </c:pt>
                <c:pt idx="1">
                  <c:v>8.4499999999999993</c:v>
                </c:pt>
                <c:pt idx="2">
                  <c:v>10.16</c:v>
                </c:pt>
                <c:pt idx="3">
                  <c:v>11.195</c:v>
                </c:pt>
                <c:pt idx="4">
                  <c:v>12.23</c:v>
                </c:pt>
                <c:pt idx="5">
                  <c:v>14.56</c:v>
                </c:pt>
                <c:pt idx="6">
                  <c:v>15.59</c:v>
                </c:pt>
                <c:pt idx="7">
                  <c:v>18.03</c:v>
                </c:pt>
                <c:pt idx="8">
                  <c:v>20.92</c:v>
                </c:pt>
                <c:pt idx="9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7-4598-9BF8-C895D3BADB7C}"/>
            </c:ext>
          </c:extLst>
        </c:ser>
        <c:ser>
          <c:idx val="5"/>
          <c:order val="4"/>
          <c:tx>
            <c:strRef>
              <c:f>'Parametry pomp VESTAL'!$K$5:$L$5</c:f>
              <c:strCache>
                <c:ptCount val="1"/>
                <c:pt idx="0">
                  <c:v>55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VESTAL'!$K$35:$K$44</c:f>
              <c:numCache>
                <c:formatCode>0.00</c:formatCode>
                <c:ptCount val="10"/>
                <c:pt idx="0">
                  <c:v>6.72</c:v>
                </c:pt>
                <c:pt idx="1">
                  <c:v>7.74</c:v>
                </c:pt>
                <c:pt idx="2">
                  <c:v>9.56</c:v>
                </c:pt>
                <c:pt idx="3">
                  <c:v>10.62</c:v>
                </c:pt>
                <c:pt idx="4">
                  <c:v>11.68</c:v>
                </c:pt>
                <c:pt idx="5">
                  <c:v>14.02</c:v>
                </c:pt>
                <c:pt idx="6">
                  <c:v>15.1</c:v>
                </c:pt>
                <c:pt idx="7">
                  <c:v>17.61</c:v>
                </c:pt>
                <c:pt idx="8">
                  <c:v>20.47</c:v>
                </c:pt>
                <c:pt idx="9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7-4598-9BF8-C895D3BADB7C}"/>
            </c:ext>
          </c:extLst>
        </c:ser>
        <c:ser>
          <c:idx val="6"/>
          <c:order val="5"/>
          <c:tx>
            <c:strRef>
              <c:f>'Parametry pomp VESTAL'!$M$33:$N$33</c:f>
              <c:strCache>
                <c:ptCount val="1"/>
                <c:pt idx="0">
                  <c:v>60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VESTAL'!$M$35:$M$44</c:f>
              <c:numCache>
                <c:formatCode>0.00</c:formatCode>
                <c:ptCount val="10"/>
                <c:pt idx="0">
                  <c:v>6.08</c:v>
                </c:pt>
                <c:pt idx="1">
                  <c:v>7.29</c:v>
                </c:pt>
                <c:pt idx="2">
                  <c:v>8.86</c:v>
                </c:pt>
                <c:pt idx="3">
                  <c:v>10.005000000000001</c:v>
                </c:pt>
                <c:pt idx="4">
                  <c:v>11.15</c:v>
                </c:pt>
                <c:pt idx="5">
                  <c:v>13.48</c:v>
                </c:pt>
                <c:pt idx="6">
                  <c:v>14.5</c:v>
                </c:pt>
                <c:pt idx="7">
                  <c:v>16.98</c:v>
                </c:pt>
                <c:pt idx="8">
                  <c:v>19.97</c:v>
                </c:pt>
                <c:pt idx="9">
                  <c:v>20.87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C7-4598-9BF8-C895D3BADB7C}"/>
            </c:ext>
          </c:extLst>
        </c:ser>
        <c:ser>
          <c:idx val="1"/>
          <c:order val="6"/>
          <c:tx>
            <c:v>BUDYNEK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'Dobierz pompę ciepła'!$Q$9:$Q$18</c:f>
              <c:numCache>
                <c:formatCode>0.00</c:formatCode>
                <c:ptCount val="10"/>
                <c:pt idx="0">
                  <c:v>9</c:v>
                </c:pt>
                <c:pt idx="1">
                  <c:v>7.875</c:v>
                </c:pt>
                <c:pt idx="2">
                  <c:v>6.75</c:v>
                </c:pt>
                <c:pt idx="3">
                  <c:v>6.0750000000000002</c:v>
                </c:pt>
                <c:pt idx="4">
                  <c:v>5.625</c:v>
                </c:pt>
                <c:pt idx="5">
                  <c:v>4.5</c:v>
                </c:pt>
                <c:pt idx="6">
                  <c:v>4.05</c:v>
                </c:pt>
                <c:pt idx="7">
                  <c:v>2.9250000000000003</c:v>
                </c:pt>
                <c:pt idx="8">
                  <c:v>1.125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C7-4598-9BF8-C895D3BAD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256"/>
        <c:axId val="183505280"/>
        <c:extLst/>
      </c:lineChart>
      <c:catAx>
        <c:axId val="1830402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temperatura</a:t>
                </a:r>
                <a:r>
                  <a:rPr lang="pl-PL"/>
                  <a:t> zewnętrzna [</a:t>
                </a:r>
                <a:r>
                  <a:rPr lang="pl-PL" baseline="30000"/>
                  <a:t>0</a:t>
                </a:r>
                <a:r>
                  <a:rPr lang="pl-PL"/>
                  <a:t>C]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3505280"/>
        <c:crosses val="autoZero"/>
        <c:auto val="0"/>
        <c:lblAlgn val="ctr"/>
        <c:lblOffset val="100"/>
        <c:noMultiLvlLbl val="0"/>
      </c:catAx>
      <c:valAx>
        <c:axId val="1835052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moc</a:t>
                </a:r>
                <a:r>
                  <a:rPr lang="pl-PL" baseline="0"/>
                  <a:t> [kW]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14393866265841E-2"/>
              <c:y val="0.38078320209973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304025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COP</a:t>
            </a:r>
            <a:r>
              <a:rPr lang="en-US" sz="1400"/>
              <a:t> pompy ciepła w zależności od temperatury zewnętrznej oraz temperatury zasilania</a:t>
            </a:r>
            <a:br>
              <a:rPr lang="pl-PL" sz="1400"/>
            </a:br>
            <a:r>
              <a:rPr lang="pl-PL" sz="1400"/>
              <a:t>POMPA</a:t>
            </a:r>
            <a:r>
              <a:rPr lang="pl-PL" sz="1400" baseline="0"/>
              <a:t> CIEPŁA VESTAL AIR 7 MP</a:t>
            </a:r>
          </a:p>
        </c:rich>
      </c:tx>
      <c:layout>
        <c:manualLayout>
          <c:xMode val="edge"/>
          <c:yMode val="edge"/>
          <c:x val="0.12492321683473777"/>
          <c:y val="4.31654676258992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798107473407922E-2"/>
          <c:y val="0.13933457958043013"/>
          <c:w val="0.78681113873923658"/>
          <c:h val="0.74973809928435209"/>
        </c:manualLayout>
      </c:layout>
      <c:lineChart>
        <c:grouping val="standard"/>
        <c:varyColors val="0"/>
        <c:ser>
          <c:idx val="0"/>
          <c:order val="0"/>
          <c:tx>
            <c:strRef>
              <c:f>'Parametry pomp VESTAL'!$C$5:$D$5</c:f>
              <c:strCache>
                <c:ptCount val="1"/>
                <c:pt idx="0">
                  <c:v>35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VESTAL'!$D$7:$D$16</c:f>
              <c:numCache>
                <c:formatCode>0.00</c:formatCode>
                <c:ptCount val="10"/>
                <c:pt idx="0">
                  <c:v>2.68</c:v>
                </c:pt>
                <c:pt idx="1">
                  <c:v>3.2</c:v>
                </c:pt>
                <c:pt idx="2">
                  <c:v>3.43</c:v>
                </c:pt>
                <c:pt idx="3">
                  <c:v>3.52</c:v>
                </c:pt>
                <c:pt idx="4">
                  <c:v>3.6</c:v>
                </c:pt>
                <c:pt idx="5">
                  <c:v>4.1399999999999997</c:v>
                </c:pt>
                <c:pt idx="6">
                  <c:v>4.5199999999999996</c:v>
                </c:pt>
                <c:pt idx="7">
                  <c:v>5.3</c:v>
                </c:pt>
                <c:pt idx="8">
                  <c:v>6.2</c:v>
                </c:pt>
                <c:pt idx="9">
                  <c:v>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0-4096-89A6-4CBF844DF5BB}"/>
            </c:ext>
          </c:extLst>
        </c:ser>
        <c:ser>
          <c:idx val="2"/>
          <c:order val="1"/>
          <c:tx>
            <c:strRef>
              <c:f>'Parametry pomp VESTAL'!$E$5:$F$5</c:f>
              <c:strCache>
                <c:ptCount val="1"/>
                <c:pt idx="0">
                  <c:v>40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VESTAL'!$F$7:$F$16</c:f>
              <c:numCache>
                <c:formatCode>0.00</c:formatCode>
                <c:ptCount val="10"/>
                <c:pt idx="0">
                  <c:v>2.4500000000000002</c:v>
                </c:pt>
                <c:pt idx="1">
                  <c:v>2.86</c:v>
                </c:pt>
                <c:pt idx="2">
                  <c:v>3.1</c:v>
                </c:pt>
                <c:pt idx="3">
                  <c:v>3.23</c:v>
                </c:pt>
                <c:pt idx="4">
                  <c:v>3.36</c:v>
                </c:pt>
                <c:pt idx="5">
                  <c:v>3.77</c:v>
                </c:pt>
                <c:pt idx="6">
                  <c:v>4.1399999999999997</c:v>
                </c:pt>
                <c:pt idx="7">
                  <c:v>4.83</c:v>
                </c:pt>
                <c:pt idx="8">
                  <c:v>5.51</c:v>
                </c:pt>
                <c:pt idx="9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0-4096-89A6-4CBF844DF5BB}"/>
            </c:ext>
          </c:extLst>
        </c:ser>
        <c:ser>
          <c:idx val="3"/>
          <c:order val="2"/>
          <c:tx>
            <c:strRef>
              <c:f>'Parametry pomp VESTAL'!$G$5:$H$5</c:f>
              <c:strCache>
                <c:ptCount val="1"/>
                <c:pt idx="0">
                  <c:v>45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VESTAL'!$H$7:$H$16</c:f>
              <c:numCache>
                <c:formatCode>0.00</c:formatCode>
                <c:ptCount val="10"/>
                <c:pt idx="0">
                  <c:v>2.16</c:v>
                </c:pt>
                <c:pt idx="1">
                  <c:v>2.5099999999999998</c:v>
                </c:pt>
                <c:pt idx="2">
                  <c:v>2.87</c:v>
                </c:pt>
                <c:pt idx="3">
                  <c:v>3.01</c:v>
                </c:pt>
                <c:pt idx="4">
                  <c:v>3.15</c:v>
                </c:pt>
                <c:pt idx="5">
                  <c:v>3.46</c:v>
                </c:pt>
                <c:pt idx="6">
                  <c:v>3.68</c:v>
                </c:pt>
                <c:pt idx="7">
                  <c:v>4.2</c:v>
                </c:pt>
                <c:pt idx="8">
                  <c:v>4.8600000000000003</c:v>
                </c:pt>
                <c:pt idx="9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0-4096-89A6-4CBF844DF5BB}"/>
            </c:ext>
          </c:extLst>
        </c:ser>
        <c:ser>
          <c:idx val="4"/>
          <c:order val="3"/>
          <c:tx>
            <c:strRef>
              <c:f>'Parametry pomp VESTAL'!$I$5:$J$5</c:f>
              <c:strCache>
                <c:ptCount val="1"/>
                <c:pt idx="0">
                  <c:v>50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VESTAL'!$J$7:$J$16</c:f>
              <c:numCache>
                <c:formatCode>0.00</c:formatCode>
                <c:ptCount val="10"/>
                <c:pt idx="0">
                  <c:v>1.8</c:v>
                </c:pt>
                <c:pt idx="1">
                  <c:v>2.35</c:v>
                </c:pt>
                <c:pt idx="2">
                  <c:v>2.6</c:v>
                </c:pt>
                <c:pt idx="3">
                  <c:v>2.72</c:v>
                </c:pt>
                <c:pt idx="4">
                  <c:v>2.84</c:v>
                </c:pt>
                <c:pt idx="5">
                  <c:v>3.15</c:v>
                </c:pt>
                <c:pt idx="6">
                  <c:v>3.33</c:v>
                </c:pt>
                <c:pt idx="7">
                  <c:v>3.75</c:v>
                </c:pt>
                <c:pt idx="8">
                  <c:v>4.45</c:v>
                </c:pt>
                <c:pt idx="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40-4096-89A6-4CBF844DF5BB}"/>
            </c:ext>
          </c:extLst>
        </c:ser>
        <c:ser>
          <c:idx val="5"/>
          <c:order val="4"/>
          <c:tx>
            <c:strRef>
              <c:f>'Parametry pomp VESTAL'!$K$5:$L$5</c:f>
              <c:strCache>
                <c:ptCount val="1"/>
                <c:pt idx="0">
                  <c:v>55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VESTAL'!$L$7:$L$16</c:f>
              <c:numCache>
                <c:formatCode>0.00</c:formatCode>
                <c:ptCount val="10"/>
                <c:pt idx="0">
                  <c:v>1.61</c:v>
                </c:pt>
                <c:pt idx="1">
                  <c:v>2</c:v>
                </c:pt>
                <c:pt idx="2">
                  <c:v>2.12</c:v>
                </c:pt>
                <c:pt idx="3">
                  <c:v>2.2599999999999998</c:v>
                </c:pt>
                <c:pt idx="4">
                  <c:v>2.4</c:v>
                </c:pt>
                <c:pt idx="5">
                  <c:v>2.72</c:v>
                </c:pt>
                <c:pt idx="6">
                  <c:v>2.86</c:v>
                </c:pt>
                <c:pt idx="7">
                  <c:v>3.2</c:v>
                </c:pt>
                <c:pt idx="8">
                  <c:v>4.04</c:v>
                </c:pt>
                <c:pt idx="9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40-4096-89A6-4CBF844DF5BB}"/>
            </c:ext>
          </c:extLst>
        </c:ser>
        <c:ser>
          <c:idx val="6"/>
          <c:order val="5"/>
          <c:tx>
            <c:strRef>
              <c:f>'Parametry pomp VESTAL'!$M$5:$N$5</c:f>
              <c:strCache>
                <c:ptCount val="1"/>
                <c:pt idx="0">
                  <c:v>60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VESTAL'!$N$7:$N$16</c:f>
              <c:numCache>
                <c:formatCode>0.00</c:formatCode>
                <c:ptCount val="10"/>
                <c:pt idx="1">
                  <c:v>1.7</c:v>
                </c:pt>
                <c:pt idx="2">
                  <c:v>1.8</c:v>
                </c:pt>
                <c:pt idx="3">
                  <c:v>1.93</c:v>
                </c:pt>
                <c:pt idx="4">
                  <c:v>2.0499999999999998</c:v>
                </c:pt>
                <c:pt idx="5">
                  <c:v>2.2999999999999998</c:v>
                </c:pt>
                <c:pt idx="6">
                  <c:v>2.4</c:v>
                </c:pt>
                <c:pt idx="7">
                  <c:v>2.7</c:v>
                </c:pt>
                <c:pt idx="8">
                  <c:v>3.56</c:v>
                </c:pt>
                <c:pt idx="9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40-4096-89A6-4CBF844D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256"/>
        <c:axId val="183505280"/>
        <c:extLst/>
      </c:lineChart>
      <c:catAx>
        <c:axId val="18304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temperatura</a:t>
                </a:r>
                <a:r>
                  <a:rPr lang="pl-PL"/>
                  <a:t> zewnętrzna [</a:t>
                </a:r>
                <a:r>
                  <a:rPr lang="pl-PL" baseline="30000"/>
                  <a:t>0</a:t>
                </a:r>
                <a:r>
                  <a:rPr lang="pl-PL"/>
                  <a:t>C]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pl-PL"/>
          </a:p>
        </c:txPr>
        <c:crossAx val="183505280"/>
        <c:crosses val="autoZero"/>
        <c:auto val="0"/>
        <c:lblAlgn val="ctr"/>
        <c:lblOffset val="100"/>
        <c:noMultiLvlLbl val="0"/>
      </c:catAx>
      <c:valAx>
        <c:axId val="18350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COP</a:t>
                </a:r>
              </a:p>
            </c:rich>
          </c:tx>
          <c:layout>
            <c:manualLayout>
              <c:xMode val="edge"/>
              <c:yMode val="edge"/>
              <c:x val="1.114393866265841E-2"/>
              <c:y val="0.380783202099737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183040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COP</a:t>
            </a:r>
            <a:r>
              <a:rPr lang="en-US" sz="1400"/>
              <a:t> pompy ciepła w zależności od temperatury zewnętrznej oraz temperatury zasilania</a:t>
            </a:r>
            <a:br>
              <a:rPr lang="pl-PL" sz="1400"/>
            </a:br>
            <a:r>
              <a:rPr lang="pl-PL" sz="1400"/>
              <a:t>POMPA</a:t>
            </a:r>
            <a:r>
              <a:rPr lang="pl-PL" sz="1400" baseline="0"/>
              <a:t> CIEPŁA VESTAL AIR 10 MP</a:t>
            </a:r>
          </a:p>
        </c:rich>
      </c:tx>
      <c:layout>
        <c:manualLayout>
          <c:xMode val="edge"/>
          <c:yMode val="edge"/>
          <c:x val="0.12492321683473777"/>
          <c:y val="4.31654676258992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798107473407922E-2"/>
          <c:y val="0.13933457958043013"/>
          <c:w val="0.78681113873923658"/>
          <c:h val="0.74973809928435209"/>
        </c:manualLayout>
      </c:layout>
      <c:lineChart>
        <c:grouping val="standard"/>
        <c:varyColors val="0"/>
        <c:ser>
          <c:idx val="0"/>
          <c:order val="0"/>
          <c:tx>
            <c:strRef>
              <c:f>'Parametry pomp VESTAL'!$C$5:$D$5</c:f>
              <c:strCache>
                <c:ptCount val="1"/>
                <c:pt idx="0">
                  <c:v>35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VESTAL'!$D$21:$D$30</c:f>
              <c:numCache>
                <c:formatCode>0.00</c:formatCode>
                <c:ptCount val="10"/>
                <c:pt idx="0">
                  <c:v>2.65</c:v>
                </c:pt>
                <c:pt idx="1">
                  <c:v>2.91</c:v>
                </c:pt>
                <c:pt idx="2">
                  <c:v>3.32</c:v>
                </c:pt>
                <c:pt idx="3">
                  <c:v>3.57</c:v>
                </c:pt>
                <c:pt idx="4">
                  <c:v>3.81</c:v>
                </c:pt>
                <c:pt idx="5">
                  <c:v>4.3600000000000003</c:v>
                </c:pt>
                <c:pt idx="6">
                  <c:v>4.6100000000000003</c:v>
                </c:pt>
                <c:pt idx="7">
                  <c:v>5.03</c:v>
                </c:pt>
                <c:pt idx="8">
                  <c:v>5.81</c:v>
                </c:pt>
                <c:pt idx="9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A-45C6-8DC1-8CB86DF691EA}"/>
            </c:ext>
          </c:extLst>
        </c:ser>
        <c:ser>
          <c:idx val="2"/>
          <c:order val="1"/>
          <c:tx>
            <c:strRef>
              <c:f>'Parametry pomp VESTAL'!$E$5:$F$5</c:f>
              <c:strCache>
                <c:ptCount val="1"/>
                <c:pt idx="0">
                  <c:v>40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VESTAL'!$F$21:$F$30</c:f>
              <c:numCache>
                <c:formatCode>0.00</c:formatCode>
                <c:ptCount val="10"/>
                <c:pt idx="0">
                  <c:v>2.37</c:v>
                </c:pt>
                <c:pt idx="1">
                  <c:v>2.62</c:v>
                </c:pt>
                <c:pt idx="2">
                  <c:v>2.92</c:v>
                </c:pt>
                <c:pt idx="3">
                  <c:v>3.16</c:v>
                </c:pt>
                <c:pt idx="4">
                  <c:v>3.4</c:v>
                </c:pt>
                <c:pt idx="5">
                  <c:v>3.6</c:v>
                </c:pt>
                <c:pt idx="6">
                  <c:v>3.9</c:v>
                </c:pt>
                <c:pt idx="7">
                  <c:v>4.2</c:v>
                </c:pt>
                <c:pt idx="8">
                  <c:v>5.21</c:v>
                </c:pt>
                <c:pt idx="9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A-45C6-8DC1-8CB86DF691EA}"/>
            </c:ext>
          </c:extLst>
        </c:ser>
        <c:ser>
          <c:idx val="3"/>
          <c:order val="2"/>
          <c:tx>
            <c:strRef>
              <c:f>'Parametry pomp VESTAL'!$G$5:$H$5</c:f>
              <c:strCache>
                <c:ptCount val="1"/>
                <c:pt idx="0">
                  <c:v>45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VESTAL'!$H$21:$H$30</c:f>
              <c:numCache>
                <c:formatCode>0.00</c:formatCode>
                <c:ptCount val="10"/>
                <c:pt idx="0">
                  <c:v>2.1</c:v>
                </c:pt>
                <c:pt idx="1">
                  <c:v>2.37</c:v>
                </c:pt>
                <c:pt idx="2">
                  <c:v>2.72</c:v>
                </c:pt>
                <c:pt idx="3">
                  <c:v>2.91</c:v>
                </c:pt>
                <c:pt idx="4">
                  <c:v>3.1</c:v>
                </c:pt>
                <c:pt idx="5">
                  <c:v>3.3</c:v>
                </c:pt>
                <c:pt idx="6">
                  <c:v>3.5</c:v>
                </c:pt>
                <c:pt idx="7">
                  <c:v>3.95</c:v>
                </c:pt>
                <c:pt idx="8">
                  <c:v>4.62</c:v>
                </c:pt>
                <c:pt idx="9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A-45C6-8DC1-8CB86DF691EA}"/>
            </c:ext>
          </c:extLst>
        </c:ser>
        <c:ser>
          <c:idx val="4"/>
          <c:order val="3"/>
          <c:tx>
            <c:strRef>
              <c:f>'Parametry pomp VESTAL'!$I$5:$J$5</c:f>
              <c:strCache>
                <c:ptCount val="1"/>
                <c:pt idx="0">
                  <c:v>50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VESTAL'!$J$21:$J$30</c:f>
              <c:numCache>
                <c:formatCode>0.00</c:formatCode>
                <c:ptCount val="10"/>
                <c:pt idx="0">
                  <c:v>1.9</c:v>
                </c:pt>
                <c:pt idx="1">
                  <c:v>2.17</c:v>
                </c:pt>
                <c:pt idx="2">
                  <c:v>2.57</c:v>
                </c:pt>
                <c:pt idx="3">
                  <c:v>2.69</c:v>
                </c:pt>
                <c:pt idx="4">
                  <c:v>2.8</c:v>
                </c:pt>
                <c:pt idx="5">
                  <c:v>3</c:v>
                </c:pt>
                <c:pt idx="6">
                  <c:v>3.15</c:v>
                </c:pt>
                <c:pt idx="7">
                  <c:v>3.61</c:v>
                </c:pt>
                <c:pt idx="8">
                  <c:v>4.28</c:v>
                </c:pt>
                <c:pt idx="9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FA-45C6-8DC1-8CB86DF691EA}"/>
            </c:ext>
          </c:extLst>
        </c:ser>
        <c:ser>
          <c:idx val="5"/>
          <c:order val="4"/>
          <c:tx>
            <c:strRef>
              <c:f>'Parametry pomp VESTAL'!$K$5:$L$5</c:f>
              <c:strCache>
                <c:ptCount val="1"/>
                <c:pt idx="0">
                  <c:v>55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VESTAL'!$L$21:$L$30</c:f>
              <c:numCache>
                <c:formatCode>0.00</c:formatCode>
                <c:ptCount val="10"/>
                <c:pt idx="0">
                  <c:v>1.72</c:v>
                </c:pt>
                <c:pt idx="1">
                  <c:v>1.93</c:v>
                </c:pt>
                <c:pt idx="2">
                  <c:v>2.12</c:v>
                </c:pt>
                <c:pt idx="3">
                  <c:v>2.2599999999999998</c:v>
                </c:pt>
                <c:pt idx="4">
                  <c:v>2.4</c:v>
                </c:pt>
                <c:pt idx="5">
                  <c:v>2.69</c:v>
                </c:pt>
                <c:pt idx="6">
                  <c:v>2.8</c:v>
                </c:pt>
                <c:pt idx="7">
                  <c:v>3.16</c:v>
                </c:pt>
                <c:pt idx="8">
                  <c:v>3.82</c:v>
                </c:pt>
                <c:pt idx="9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FA-45C6-8DC1-8CB86DF691EA}"/>
            </c:ext>
          </c:extLst>
        </c:ser>
        <c:ser>
          <c:idx val="6"/>
          <c:order val="5"/>
          <c:tx>
            <c:strRef>
              <c:f>'Parametry pomp VESTAL'!$M$5:$N$5</c:f>
              <c:strCache>
                <c:ptCount val="1"/>
                <c:pt idx="0">
                  <c:v>60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VESTAL'!$N$21:$N$30</c:f>
              <c:numCache>
                <c:formatCode>0.00</c:formatCode>
                <c:ptCount val="10"/>
                <c:pt idx="1">
                  <c:v>1.68</c:v>
                </c:pt>
                <c:pt idx="2">
                  <c:v>1.8</c:v>
                </c:pt>
                <c:pt idx="3">
                  <c:v>1.88</c:v>
                </c:pt>
                <c:pt idx="4">
                  <c:v>1.95</c:v>
                </c:pt>
                <c:pt idx="5">
                  <c:v>2.1</c:v>
                </c:pt>
                <c:pt idx="6">
                  <c:v>2.25</c:v>
                </c:pt>
                <c:pt idx="7">
                  <c:v>2.6</c:v>
                </c:pt>
                <c:pt idx="8">
                  <c:v>3.42</c:v>
                </c:pt>
                <c:pt idx="9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FA-45C6-8DC1-8CB86DF6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256"/>
        <c:axId val="183505280"/>
        <c:extLst/>
      </c:lineChart>
      <c:catAx>
        <c:axId val="18304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temperatura</a:t>
                </a:r>
                <a:r>
                  <a:rPr lang="pl-PL"/>
                  <a:t> zewnętrzna [</a:t>
                </a:r>
                <a:r>
                  <a:rPr lang="pl-PL" baseline="30000"/>
                  <a:t>0</a:t>
                </a:r>
                <a:r>
                  <a:rPr lang="pl-PL"/>
                  <a:t>C]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pl-PL"/>
          </a:p>
        </c:txPr>
        <c:crossAx val="183505280"/>
        <c:crosses val="autoZero"/>
        <c:auto val="0"/>
        <c:lblAlgn val="ctr"/>
        <c:lblOffset val="100"/>
        <c:noMultiLvlLbl val="0"/>
      </c:catAx>
      <c:valAx>
        <c:axId val="18350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COP</a:t>
                </a:r>
              </a:p>
            </c:rich>
          </c:tx>
          <c:layout>
            <c:manualLayout>
              <c:xMode val="edge"/>
              <c:yMode val="edge"/>
              <c:x val="1.114393866265841E-2"/>
              <c:y val="0.380783202099737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183040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l-PL" sz="1400"/>
              <a:t>COP</a:t>
            </a:r>
            <a:r>
              <a:rPr lang="en-US" sz="1400"/>
              <a:t> pompy ciepła w zależności od temperatury zewnętrznej oraz temperatury zasilania</a:t>
            </a:r>
            <a:br>
              <a:rPr lang="pl-PL" sz="1400"/>
            </a:br>
            <a:r>
              <a:rPr lang="pl-PL" sz="1400"/>
              <a:t>POMPA</a:t>
            </a:r>
            <a:r>
              <a:rPr lang="pl-PL" sz="1400" baseline="0"/>
              <a:t> CIEPŁA VESTAL AIR 17 TP</a:t>
            </a:r>
          </a:p>
        </c:rich>
      </c:tx>
      <c:layout>
        <c:manualLayout>
          <c:xMode val="edge"/>
          <c:yMode val="edge"/>
          <c:x val="0.12492321683473777"/>
          <c:y val="4.31654676258992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798107473407922E-2"/>
          <c:y val="0.13933457958043013"/>
          <c:w val="0.78681113873923658"/>
          <c:h val="0.74973809928435209"/>
        </c:manualLayout>
      </c:layout>
      <c:lineChart>
        <c:grouping val="standard"/>
        <c:varyColors val="0"/>
        <c:ser>
          <c:idx val="0"/>
          <c:order val="0"/>
          <c:tx>
            <c:strRef>
              <c:f>'Parametry pomp VESTAL'!$C$5:$D$5</c:f>
              <c:strCache>
                <c:ptCount val="1"/>
                <c:pt idx="0">
                  <c:v>35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VESTAL'!$D$35:$D$44</c:f>
              <c:numCache>
                <c:formatCode>0.00</c:formatCode>
                <c:ptCount val="10"/>
                <c:pt idx="0">
                  <c:v>2.42</c:v>
                </c:pt>
                <c:pt idx="1">
                  <c:v>2.75</c:v>
                </c:pt>
                <c:pt idx="2">
                  <c:v>3.46</c:v>
                </c:pt>
                <c:pt idx="3">
                  <c:v>3.77</c:v>
                </c:pt>
                <c:pt idx="4">
                  <c:v>4.09</c:v>
                </c:pt>
                <c:pt idx="5">
                  <c:v>4.78</c:v>
                </c:pt>
                <c:pt idx="6">
                  <c:v>4.97</c:v>
                </c:pt>
                <c:pt idx="7">
                  <c:v>5.39</c:v>
                </c:pt>
                <c:pt idx="8">
                  <c:v>5.94</c:v>
                </c:pt>
                <c:pt idx="9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514-BBA8-A589331F2DE4}"/>
            </c:ext>
          </c:extLst>
        </c:ser>
        <c:ser>
          <c:idx val="2"/>
          <c:order val="1"/>
          <c:tx>
            <c:strRef>
              <c:f>'Parametry pomp VESTAL'!$E$5:$F$5</c:f>
              <c:strCache>
                <c:ptCount val="1"/>
                <c:pt idx="0">
                  <c:v>40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VESTAL'!$F$35:$F$44</c:f>
              <c:numCache>
                <c:formatCode>0.00</c:formatCode>
                <c:ptCount val="10"/>
                <c:pt idx="0">
                  <c:v>2.06</c:v>
                </c:pt>
                <c:pt idx="1">
                  <c:v>2.4300000000000002</c:v>
                </c:pt>
                <c:pt idx="2">
                  <c:v>3.16</c:v>
                </c:pt>
                <c:pt idx="3">
                  <c:v>3.46</c:v>
                </c:pt>
                <c:pt idx="4">
                  <c:v>3.76</c:v>
                </c:pt>
                <c:pt idx="5">
                  <c:v>4.43</c:v>
                </c:pt>
                <c:pt idx="6">
                  <c:v>4.6100000000000003</c:v>
                </c:pt>
                <c:pt idx="7">
                  <c:v>4.96</c:v>
                </c:pt>
                <c:pt idx="8">
                  <c:v>5.63</c:v>
                </c:pt>
                <c:pt idx="9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514-BBA8-A589331F2DE4}"/>
            </c:ext>
          </c:extLst>
        </c:ser>
        <c:ser>
          <c:idx val="3"/>
          <c:order val="2"/>
          <c:tx>
            <c:strRef>
              <c:f>'Parametry pomp VESTAL'!$G$5:$H$5</c:f>
              <c:strCache>
                <c:ptCount val="1"/>
                <c:pt idx="0">
                  <c:v>45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VESTAL'!$H$35:$H$44</c:f>
              <c:numCache>
                <c:formatCode>0.00</c:formatCode>
                <c:ptCount val="10"/>
                <c:pt idx="0">
                  <c:v>1.87</c:v>
                </c:pt>
                <c:pt idx="1">
                  <c:v>2.1800000000000002</c:v>
                </c:pt>
                <c:pt idx="2">
                  <c:v>2.78</c:v>
                </c:pt>
                <c:pt idx="3">
                  <c:v>3.11</c:v>
                </c:pt>
                <c:pt idx="4">
                  <c:v>3.43</c:v>
                </c:pt>
                <c:pt idx="5">
                  <c:v>4.08</c:v>
                </c:pt>
                <c:pt idx="6">
                  <c:v>4.22</c:v>
                </c:pt>
                <c:pt idx="7">
                  <c:v>4.5599999999999996</c:v>
                </c:pt>
                <c:pt idx="8">
                  <c:v>5.12</c:v>
                </c:pt>
                <c:pt idx="9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C-4514-BBA8-A589331F2DE4}"/>
            </c:ext>
          </c:extLst>
        </c:ser>
        <c:ser>
          <c:idx val="4"/>
          <c:order val="3"/>
          <c:tx>
            <c:strRef>
              <c:f>'Parametry pomp VESTAL'!$I$5:$J$5</c:f>
              <c:strCache>
                <c:ptCount val="1"/>
                <c:pt idx="0">
                  <c:v>50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VESTAL'!$J$35:$J$44</c:f>
              <c:numCache>
                <c:formatCode>0.00</c:formatCode>
                <c:ptCount val="10"/>
                <c:pt idx="0">
                  <c:v>1.68</c:v>
                </c:pt>
                <c:pt idx="1">
                  <c:v>1.86</c:v>
                </c:pt>
                <c:pt idx="2">
                  <c:v>2.44</c:v>
                </c:pt>
                <c:pt idx="3">
                  <c:v>2.8</c:v>
                </c:pt>
                <c:pt idx="4">
                  <c:v>3.16</c:v>
                </c:pt>
                <c:pt idx="5">
                  <c:v>3.64</c:v>
                </c:pt>
                <c:pt idx="6">
                  <c:v>3.7549999999999999</c:v>
                </c:pt>
                <c:pt idx="7">
                  <c:v>4.0999999999999996</c:v>
                </c:pt>
                <c:pt idx="8">
                  <c:v>4.7699999999999996</c:v>
                </c:pt>
                <c:pt idx="9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C-4514-BBA8-A589331F2DE4}"/>
            </c:ext>
          </c:extLst>
        </c:ser>
        <c:ser>
          <c:idx val="5"/>
          <c:order val="4"/>
          <c:tx>
            <c:strRef>
              <c:f>'Parametry pomp VESTAL'!$K$5:$L$5</c:f>
              <c:strCache>
                <c:ptCount val="1"/>
                <c:pt idx="0">
                  <c:v>55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VESTAL'!$N$35:$N$44</c:f>
              <c:numCache>
                <c:formatCode>0.00</c:formatCode>
                <c:ptCount val="10"/>
                <c:pt idx="0" formatCode="General">
                  <c:v>1.43</c:v>
                </c:pt>
                <c:pt idx="1">
                  <c:v>1.52</c:v>
                </c:pt>
                <c:pt idx="2">
                  <c:v>1.79</c:v>
                </c:pt>
                <c:pt idx="3">
                  <c:v>2.1</c:v>
                </c:pt>
                <c:pt idx="4">
                  <c:v>2.41</c:v>
                </c:pt>
                <c:pt idx="5">
                  <c:v>2.69</c:v>
                </c:pt>
                <c:pt idx="6">
                  <c:v>2.78</c:v>
                </c:pt>
                <c:pt idx="7">
                  <c:v>3.07</c:v>
                </c:pt>
                <c:pt idx="8">
                  <c:v>3.76</c:v>
                </c:pt>
                <c:pt idx="9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4C-4514-BBA8-A589331F2DE4}"/>
            </c:ext>
          </c:extLst>
        </c:ser>
        <c:ser>
          <c:idx val="6"/>
          <c:order val="5"/>
          <c:tx>
            <c:strRef>
              <c:f>'Parametry pomp VESTAL'!$M$5:$N$5</c:f>
              <c:strCache>
                <c:ptCount val="1"/>
                <c:pt idx="0">
                  <c:v>60</c:v>
                </c:pt>
              </c:strCache>
            </c:strRef>
          </c:tx>
          <c:marker>
            <c:symbol val="none"/>
          </c:marker>
          <c:cat>
            <c:numRef>
              <c:f>'Dobierz pompę ciepła'!$P$9:$P$18</c:f>
              <c:numCache>
                <c:formatCode>General</c:formatCode>
                <c:ptCount val="10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-7</c:v>
                </c:pt>
                <c:pt idx="4">
                  <c:v>-5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20</c:v>
                </c:pt>
              </c:numCache>
            </c:numRef>
          </c:cat>
          <c:val>
            <c:numRef>
              <c:f>'Parametry pomp VESTAL'!$N$35:$N$44</c:f>
              <c:numCache>
                <c:formatCode>0.00</c:formatCode>
                <c:ptCount val="10"/>
                <c:pt idx="0" formatCode="General">
                  <c:v>1.43</c:v>
                </c:pt>
                <c:pt idx="1">
                  <c:v>1.52</c:v>
                </c:pt>
                <c:pt idx="2">
                  <c:v>1.79</c:v>
                </c:pt>
                <c:pt idx="3">
                  <c:v>2.1</c:v>
                </c:pt>
                <c:pt idx="4">
                  <c:v>2.41</c:v>
                </c:pt>
                <c:pt idx="5">
                  <c:v>2.69</c:v>
                </c:pt>
                <c:pt idx="6">
                  <c:v>2.78</c:v>
                </c:pt>
                <c:pt idx="7">
                  <c:v>3.07</c:v>
                </c:pt>
                <c:pt idx="8">
                  <c:v>3.76</c:v>
                </c:pt>
                <c:pt idx="9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4C-4514-BBA8-A589331F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256"/>
        <c:axId val="183505280"/>
        <c:extLst/>
      </c:lineChart>
      <c:catAx>
        <c:axId val="18304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temperatura</a:t>
                </a:r>
                <a:r>
                  <a:rPr lang="pl-PL"/>
                  <a:t> zewnętrzna [</a:t>
                </a:r>
                <a:r>
                  <a:rPr lang="pl-PL" baseline="30000"/>
                  <a:t>0</a:t>
                </a:r>
                <a:r>
                  <a:rPr lang="pl-PL"/>
                  <a:t>C]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pl-PL"/>
          </a:p>
        </c:txPr>
        <c:crossAx val="183505280"/>
        <c:crosses val="autoZero"/>
        <c:auto val="0"/>
        <c:lblAlgn val="ctr"/>
        <c:lblOffset val="100"/>
        <c:noMultiLvlLbl val="0"/>
      </c:catAx>
      <c:valAx>
        <c:axId val="18350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COP</a:t>
                </a:r>
              </a:p>
            </c:rich>
          </c:tx>
          <c:layout>
            <c:manualLayout>
              <c:xMode val="edge"/>
              <c:yMode val="edge"/>
              <c:x val="1.114393866265841E-2"/>
              <c:y val="0.380783202099737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183040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28575</xdr:colOff>
      <xdr:row>29</xdr:row>
      <xdr:rowOff>179070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72BEFB3-4498-4949-B63C-8AAED4877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17</xdr:col>
      <xdr:colOff>28575</xdr:colOff>
      <xdr:row>60</xdr:row>
      <xdr:rowOff>179070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CB36758-0084-471A-9CF7-6C1E620FF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17</xdr:col>
      <xdr:colOff>28575</xdr:colOff>
      <xdr:row>91</xdr:row>
      <xdr:rowOff>179070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4A5558AD-0207-4646-A180-AD593332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35</xdr:col>
      <xdr:colOff>28575</xdr:colOff>
      <xdr:row>29</xdr:row>
      <xdr:rowOff>179070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7082789-5689-4B75-B954-33AC58FE2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32</xdr:row>
      <xdr:rowOff>0</xdr:rowOff>
    </xdr:from>
    <xdr:to>
      <xdr:col>35</xdr:col>
      <xdr:colOff>28575</xdr:colOff>
      <xdr:row>60</xdr:row>
      <xdr:rowOff>179070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1BC89DD-C148-48DD-9279-01F015C27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63</xdr:row>
      <xdr:rowOff>0</xdr:rowOff>
    </xdr:from>
    <xdr:to>
      <xdr:col>35</xdr:col>
      <xdr:colOff>28575</xdr:colOff>
      <xdr:row>91</xdr:row>
      <xdr:rowOff>179070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E4E77C80-90D1-48F1-91C0-11C78B6DC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87C7-5E39-4412-801B-69790CE1F215}">
  <dimension ref="A1:J15"/>
  <sheetViews>
    <sheetView workbookViewId="0">
      <selection activeCell="J10" sqref="J10:J11"/>
    </sheetView>
  </sheetViews>
  <sheetFormatPr defaultRowHeight="15" x14ac:dyDescent="0.25"/>
  <cols>
    <col min="1" max="1" width="36.28515625" style="5" customWidth="1"/>
    <col min="2" max="2" width="9.85546875" style="5" bestFit="1" customWidth="1"/>
    <col min="3" max="3" width="11.42578125" style="5" bestFit="1" customWidth="1"/>
    <col min="4" max="4" width="10.42578125" style="5" bestFit="1" customWidth="1"/>
    <col min="5" max="5" width="12.7109375" style="5" customWidth="1"/>
    <col min="6" max="6" width="16.140625" style="5" customWidth="1"/>
    <col min="7" max="8" width="9.140625" style="5"/>
    <col min="9" max="9" width="65.85546875" style="5" bestFit="1" customWidth="1"/>
    <col min="10" max="10" width="12.7109375" style="5" customWidth="1"/>
    <col min="11" max="16384" width="9.140625" style="5"/>
  </cols>
  <sheetData>
    <row r="1" spans="1:10" ht="21" customHeight="1" x14ac:dyDescent="0.25">
      <c r="A1" s="18" t="s">
        <v>0</v>
      </c>
      <c r="B1" s="19"/>
      <c r="C1" s="19"/>
      <c r="D1" s="19"/>
      <c r="E1" s="19"/>
      <c r="F1" s="20"/>
      <c r="I1" s="24" t="s">
        <v>18</v>
      </c>
      <c r="J1" s="24"/>
    </row>
    <row r="2" spans="1:10" ht="22.5" customHeight="1" x14ac:dyDescent="0.25">
      <c r="A2" s="21"/>
      <c r="B2" s="22"/>
      <c r="C2" s="22"/>
      <c r="D2" s="22"/>
      <c r="E2" s="22"/>
      <c r="F2" s="23"/>
      <c r="I2" s="25"/>
      <c r="J2" s="25"/>
    </row>
    <row r="3" spans="1:10" ht="47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I3" s="3" t="s">
        <v>19</v>
      </c>
      <c r="J3" s="15"/>
    </row>
    <row r="4" spans="1:10" ht="31.5" x14ac:dyDescent="0.25">
      <c r="A4" s="3" t="s">
        <v>7</v>
      </c>
      <c r="B4" s="3" t="s">
        <v>17</v>
      </c>
      <c r="C4" s="3">
        <v>5000</v>
      </c>
      <c r="D4" s="6">
        <v>0.85</v>
      </c>
      <c r="E4" s="15"/>
      <c r="F4" s="7">
        <f>(C4*E4*D4)/2000</f>
        <v>0</v>
      </c>
      <c r="I4" s="3" t="s">
        <v>26</v>
      </c>
      <c r="J4" s="15"/>
    </row>
    <row r="5" spans="1:10" ht="15.75" x14ac:dyDescent="0.25">
      <c r="A5" s="3" t="s">
        <v>8</v>
      </c>
      <c r="B5" s="3" t="s">
        <v>9</v>
      </c>
      <c r="C5" s="3">
        <v>2000</v>
      </c>
      <c r="D5" s="6">
        <v>0.8</v>
      </c>
      <c r="E5" s="15"/>
      <c r="F5" s="7">
        <f t="shared" ref="F5:F14" si="0">(C5*E5*D5)/2000</f>
        <v>0</v>
      </c>
      <c r="I5" s="3" t="s">
        <v>27</v>
      </c>
      <c r="J5" s="4">
        <f>(J3*J4)/1000</f>
        <v>0</v>
      </c>
    </row>
    <row r="6" spans="1:10" ht="15.75" x14ac:dyDescent="0.25">
      <c r="A6" s="3" t="s">
        <v>10</v>
      </c>
      <c r="B6" s="3" t="s">
        <v>17</v>
      </c>
      <c r="C6" s="3">
        <v>7000</v>
      </c>
      <c r="D6" s="6">
        <v>0.7</v>
      </c>
      <c r="E6" s="15"/>
      <c r="F6" s="7">
        <f t="shared" si="0"/>
        <v>0</v>
      </c>
    </row>
    <row r="7" spans="1:10" ht="15.75" x14ac:dyDescent="0.25">
      <c r="A7" s="3" t="s">
        <v>11</v>
      </c>
      <c r="B7" s="3" t="s">
        <v>17</v>
      </c>
      <c r="C7" s="3">
        <v>6000</v>
      </c>
      <c r="D7" s="6">
        <v>0.84</v>
      </c>
      <c r="E7" s="15"/>
      <c r="F7" s="7">
        <f t="shared" si="0"/>
        <v>0</v>
      </c>
    </row>
    <row r="8" spans="1:10" ht="31.5" x14ac:dyDescent="0.25">
      <c r="A8" s="3" t="s">
        <v>22</v>
      </c>
      <c r="B8" s="3" t="s">
        <v>12</v>
      </c>
      <c r="C8" s="3">
        <v>11.3</v>
      </c>
      <c r="D8" s="6">
        <v>0.95</v>
      </c>
      <c r="E8" s="15"/>
      <c r="F8" s="7">
        <f t="shared" si="0"/>
        <v>0</v>
      </c>
      <c r="I8" s="16" t="s">
        <v>20</v>
      </c>
      <c r="J8" s="16"/>
    </row>
    <row r="9" spans="1:10" ht="31.5" x14ac:dyDescent="0.25">
      <c r="A9" s="3" t="s">
        <v>23</v>
      </c>
      <c r="B9" s="3" t="s">
        <v>12</v>
      </c>
      <c r="C9" s="3">
        <v>11.3</v>
      </c>
      <c r="D9" s="6">
        <v>0.85</v>
      </c>
      <c r="E9" s="15"/>
      <c r="F9" s="7">
        <f t="shared" si="0"/>
        <v>0</v>
      </c>
      <c r="I9" s="17"/>
      <c r="J9" s="17"/>
    </row>
    <row r="10" spans="1:10" ht="31.5" x14ac:dyDescent="0.25">
      <c r="A10" s="3" t="s">
        <v>22</v>
      </c>
      <c r="B10" s="3" t="s">
        <v>13</v>
      </c>
      <c r="C10" s="3">
        <v>1</v>
      </c>
      <c r="D10" s="6">
        <v>0.98</v>
      </c>
      <c r="E10" s="15"/>
      <c r="F10" s="7">
        <f t="shared" si="0"/>
        <v>0</v>
      </c>
      <c r="I10" s="3" t="s">
        <v>21</v>
      </c>
      <c r="J10" s="15"/>
    </row>
    <row r="11" spans="1:10" ht="31.5" x14ac:dyDescent="0.25">
      <c r="A11" s="3" t="s">
        <v>23</v>
      </c>
      <c r="B11" s="3" t="s">
        <v>13</v>
      </c>
      <c r="C11" s="3">
        <v>1</v>
      </c>
      <c r="D11" s="6">
        <v>0.85</v>
      </c>
      <c r="E11" s="15"/>
      <c r="F11" s="7">
        <f t="shared" si="0"/>
        <v>0</v>
      </c>
      <c r="I11" s="3" t="s">
        <v>28</v>
      </c>
      <c r="J11" s="15"/>
    </row>
    <row r="12" spans="1:10" ht="15.75" x14ac:dyDescent="0.25">
      <c r="A12" s="3" t="s">
        <v>14</v>
      </c>
      <c r="B12" s="3" t="s">
        <v>16</v>
      </c>
      <c r="C12" s="3">
        <v>6.6</v>
      </c>
      <c r="D12" s="6">
        <v>0.95</v>
      </c>
      <c r="E12" s="15"/>
      <c r="F12" s="7">
        <f t="shared" si="0"/>
        <v>0</v>
      </c>
      <c r="I12" s="3" t="s">
        <v>27</v>
      </c>
      <c r="J12" s="4">
        <f>(J10*J11)/2000</f>
        <v>0</v>
      </c>
    </row>
    <row r="13" spans="1:10" ht="15.75" x14ac:dyDescent="0.25">
      <c r="A13" s="3" t="s">
        <v>15</v>
      </c>
      <c r="B13" s="3" t="s">
        <v>16</v>
      </c>
      <c r="C13" s="3">
        <v>6.6</v>
      </c>
      <c r="D13" s="6">
        <v>0.9</v>
      </c>
      <c r="E13" s="15"/>
      <c r="F13" s="7">
        <f t="shared" si="0"/>
        <v>0</v>
      </c>
    </row>
    <row r="14" spans="1:10" ht="15.75" x14ac:dyDescent="0.25">
      <c r="A14" s="3" t="s">
        <v>24</v>
      </c>
      <c r="B14" s="3" t="s">
        <v>16</v>
      </c>
      <c r="C14" s="3">
        <v>10.8</v>
      </c>
      <c r="D14" s="6">
        <v>0.92</v>
      </c>
      <c r="E14" s="15"/>
      <c r="F14" s="7">
        <f t="shared" si="0"/>
        <v>0</v>
      </c>
    </row>
    <row r="15" spans="1:10" ht="15.75" x14ac:dyDescent="0.25">
      <c r="A15" s="3" t="s">
        <v>25</v>
      </c>
      <c r="B15" s="3" t="s">
        <v>16</v>
      </c>
      <c r="C15" s="3">
        <v>10.8</v>
      </c>
      <c r="D15" s="6">
        <v>0.85</v>
      </c>
      <c r="E15" s="15"/>
      <c r="F15" s="7">
        <f>(C15*E15*D15)/2000</f>
        <v>0</v>
      </c>
    </row>
  </sheetData>
  <sheetProtection algorithmName="SHA-512" hashValue="j+y0SA9wQu8I8RziaG2zFCModvuRIGXjQPu6Vmmu8aoMFgieQUC1R4OPhf8vLbAthRyKKaASG/dTbPAuIoiX+Q==" saltValue="5V+nJr95I342F4s2HiCimg==" spinCount="100000" sheet="1" objects="1" scenarios="1"/>
  <mergeCells count="3">
    <mergeCell ref="I8:J9"/>
    <mergeCell ref="A1:F2"/>
    <mergeCell ref="I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1B9D-16AF-4AA0-B40F-E62CB57AE633}">
  <dimension ref="A1:Q46"/>
  <sheetViews>
    <sheetView workbookViewId="0">
      <selection activeCell="P4" sqref="P4:Q18"/>
    </sheetView>
  </sheetViews>
  <sheetFormatPr defaultRowHeight="15" x14ac:dyDescent="0.25"/>
  <sheetData>
    <row r="1" spans="1:17" ht="15" customHeight="1" x14ac:dyDescent="0.25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26">
        <v>9</v>
      </c>
      <c r="N1" s="26"/>
    </row>
    <row r="2" spans="1:17" ht="1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  <c r="M2" s="27"/>
      <c r="N2" s="27"/>
    </row>
    <row r="4" spans="1:17" ht="15" customHeight="1" x14ac:dyDescent="0.25">
      <c r="P4" s="28" t="s">
        <v>31</v>
      </c>
      <c r="Q4" s="28"/>
    </row>
    <row r="5" spans="1:17" ht="15" customHeight="1" x14ac:dyDescent="0.25">
      <c r="A5" s="30" t="s">
        <v>33</v>
      </c>
      <c r="B5" s="31"/>
      <c r="C5" s="28" t="s">
        <v>37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P5" s="28"/>
      <c r="Q5" s="28"/>
    </row>
    <row r="6" spans="1:17" ht="15" customHeight="1" x14ac:dyDescent="0.25">
      <c r="A6" s="32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P6" s="28"/>
      <c r="Q6" s="28"/>
    </row>
    <row r="7" spans="1:17" ht="15" customHeight="1" x14ac:dyDescent="0.25">
      <c r="A7" s="32"/>
      <c r="B7" s="33"/>
      <c r="C7" s="29">
        <v>35</v>
      </c>
      <c r="D7" s="29"/>
      <c r="E7" s="29">
        <v>40</v>
      </c>
      <c r="F7" s="29"/>
      <c r="G7" s="29">
        <v>45</v>
      </c>
      <c r="H7" s="29"/>
      <c r="I7" s="29">
        <v>50</v>
      </c>
      <c r="J7" s="29"/>
      <c r="K7" s="29">
        <v>55</v>
      </c>
      <c r="L7" s="29"/>
      <c r="M7" s="29">
        <v>60</v>
      </c>
      <c r="N7" s="29"/>
      <c r="P7" s="28"/>
      <c r="Q7" s="28"/>
    </row>
    <row r="8" spans="1:17" ht="15" customHeight="1" x14ac:dyDescent="0.25">
      <c r="A8" s="34"/>
      <c r="B8" s="35"/>
      <c r="C8" s="29" t="s">
        <v>32</v>
      </c>
      <c r="D8" s="29"/>
      <c r="E8" s="29" t="s">
        <v>32</v>
      </c>
      <c r="F8" s="29"/>
      <c r="G8" s="29" t="s">
        <v>32</v>
      </c>
      <c r="H8" s="29"/>
      <c r="I8" s="29" t="s">
        <v>32</v>
      </c>
      <c r="J8" s="29"/>
      <c r="K8" s="29" t="s">
        <v>32</v>
      </c>
      <c r="L8" s="29"/>
      <c r="M8" s="29" t="s">
        <v>32</v>
      </c>
      <c r="N8" s="29"/>
      <c r="P8" s="28"/>
      <c r="Q8" s="28"/>
    </row>
    <row r="9" spans="1:17" ht="15" customHeight="1" x14ac:dyDescent="0.25">
      <c r="A9" s="41"/>
      <c r="B9" s="2">
        <v>-20</v>
      </c>
      <c r="C9" s="39">
        <f>IF('Parametry pomp VESTAL'!C7&lt;$Q$9,-1*('Parametry pomp VESTAL'!C7-$Q$9),0)</f>
        <v>4.78</v>
      </c>
      <c r="D9" s="39"/>
      <c r="E9" s="39">
        <f>IF('Parametry pomp VESTAL'!E7&lt;$Q$9,-1*('Parametry pomp VESTAL'!E7-$Q$9),0)</f>
        <v>4.9000000000000004</v>
      </c>
      <c r="F9" s="39"/>
      <c r="G9" s="39">
        <f>IF('Parametry pomp VESTAL'!G7&lt;$Q$9,-1*('Parametry pomp VESTAL'!G7-$Q$9),0)</f>
        <v>5.01</v>
      </c>
      <c r="H9" s="39"/>
      <c r="I9" s="39">
        <f>IF('Parametry pomp VESTAL'!I7&lt;$Q$9,-1*('Parametry pomp VESTAL'!I7-$Q$9),0)</f>
        <v>5.48</v>
      </c>
      <c r="J9" s="39"/>
      <c r="K9" s="39">
        <f>IF('Parametry pomp VESTAL'!K7&lt;$Q$9,-1*('Parametry pomp VESTAL'!K7-$Q$9),0)</f>
        <v>5.85</v>
      </c>
      <c r="L9" s="39"/>
      <c r="M9" s="40"/>
      <c r="N9" s="40"/>
      <c r="P9" s="9">
        <v>-20</v>
      </c>
      <c r="Q9" s="13">
        <f>M1</f>
        <v>9</v>
      </c>
    </row>
    <row r="10" spans="1:17" x14ac:dyDescent="0.25">
      <c r="A10" s="41"/>
      <c r="B10" s="8">
        <v>-15</v>
      </c>
      <c r="C10" s="39">
        <f>IF('Parametry pomp VESTAL'!C8&lt;$Q10,-1*('Parametry pomp VESTAL'!C8-$Q10),0)</f>
        <v>2.6749999999999998</v>
      </c>
      <c r="D10" s="39"/>
      <c r="E10" s="39">
        <f>IF('Parametry pomp VESTAL'!E8&lt;$Q10,-1*('Parametry pomp VESTAL'!E8-$Q10),0)</f>
        <v>3.085</v>
      </c>
      <c r="F10" s="39"/>
      <c r="G10" s="39">
        <f>IF('Parametry pomp VESTAL'!G8&lt;$Q10,-1*('Parametry pomp VESTAL'!G8-$Q10),0)</f>
        <v>3.3150000000000004</v>
      </c>
      <c r="H10" s="39"/>
      <c r="I10" s="39">
        <f>IF('Parametry pomp VESTAL'!I8&lt;$Q10,-1*('Parametry pomp VESTAL'!I8-$Q10),0)</f>
        <v>3.375</v>
      </c>
      <c r="J10" s="39"/>
      <c r="K10" s="39">
        <f>IF('Parametry pomp VESTAL'!K8&lt;$Q10,-1*('Parametry pomp VESTAL'!K8-$Q10),0)</f>
        <v>3.8550000000000004</v>
      </c>
      <c r="L10" s="39"/>
      <c r="M10" s="39">
        <f>IF('Parametry pomp VESTAL'!M8&lt;$Q10,-1*('Parametry pomp VESTAL'!M8-$Q10),0)</f>
        <v>4.3149999999999995</v>
      </c>
      <c r="N10" s="39"/>
      <c r="P10" s="9">
        <v>-15</v>
      </c>
      <c r="Q10" s="13">
        <f>35/40*Q9</f>
        <v>7.875</v>
      </c>
    </row>
    <row r="11" spans="1:17" x14ac:dyDescent="0.25">
      <c r="A11" s="41"/>
      <c r="B11" s="2">
        <v>-10</v>
      </c>
      <c r="C11" s="39">
        <f>IF('Parametry pomp VESTAL'!C9&lt;$Q11,-1*('Parametry pomp VESTAL'!C9-$Q11),0)</f>
        <v>0.44000000000000039</v>
      </c>
      <c r="D11" s="39"/>
      <c r="E11" s="39">
        <f>IF('Parametry pomp VESTAL'!E9&lt;$Q11,-1*('Parametry pomp VESTAL'!E9-$Q11),0)</f>
        <v>0.71999999999999975</v>
      </c>
      <c r="F11" s="39"/>
      <c r="G11" s="39">
        <f>IF('Parametry pomp VESTAL'!G9&lt;$Q11,-1*('Parametry pomp VESTAL'!G9-$Q11),0)</f>
        <v>0.87000000000000011</v>
      </c>
      <c r="H11" s="39"/>
      <c r="I11" s="39">
        <f>IF('Parametry pomp VESTAL'!I9&lt;$Q11,-1*('Parametry pomp VESTAL'!I9-$Q11),0)</f>
        <v>1.0599999999999996</v>
      </c>
      <c r="J11" s="39"/>
      <c r="K11" s="39">
        <f>IF('Parametry pomp VESTAL'!K9&lt;$Q11,-1*('Parametry pomp VESTAL'!K9-$Q11),0)</f>
        <v>1.9500000000000002</v>
      </c>
      <c r="L11" s="39"/>
      <c r="M11" s="39">
        <f>IF('Parametry pomp VESTAL'!M9&lt;$Q11,-1*('Parametry pomp VESTAL'!M9-$Q11),0)</f>
        <v>2.2999999999999998</v>
      </c>
      <c r="N11" s="39"/>
      <c r="P11" s="9">
        <v>-10</v>
      </c>
      <c r="Q11" s="13">
        <f>3/4*Q9</f>
        <v>6.75</v>
      </c>
    </row>
    <row r="12" spans="1:17" x14ac:dyDescent="0.25">
      <c r="A12" s="41"/>
      <c r="B12" s="8">
        <v>-7</v>
      </c>
      <c r="C12" s="39">
        <f>IF('Parametry pomp VESTAL'!C10&lt;$Q12,-1*('Parametry pomp VESTAL'!C10-$Q12),0)</f>
        <v>0</v>
      </c>
      <c r="D12" s="39"/>
      <c r="E12" s="39">
        <f>IF('Parametry pomp VESTAL'!E10&lt;$Q12,-1*('Parametry pomp VESTAL'!E10-$Q12),0)</f>
        <v>0</v>
      </c>
      <c r="F12" s="39"/>
      <c r="G12" s="39">
        <f>IF('Parametry pomp VESTAL'!G10&lt;$Q12,-1*('Parametry pomp VESTAL'!G10-$Q12),0)</f>
        <v>0</v>
      </c>
      <c r="H12" s="39"/>
      <c r="I12" s="39">
        <f>IF('Parametry pomp VESTAL'!I10&lt;$Q12,-1*('Parametry pomp VESTAL'!I10-$Q12),0)</f>
        <v>0</v>
      </c>
      <c r="J12" s="39"/>
      <c r="K12" s="39">
        <f>IF('Parametry pomp VESTAL'!K10&lt;$Q12,-1*('Parametry pomp VESTAL'!K10-$Q12),0)</f>
        <v>0.72500000000000053</v>
      </c>
      <c r="L12" s="39"/>
      <c r="M12" s="39">
        <f>IF('Parametry pomp VESTAL'!M10&lt;$Q12,-1*('Parametry pomp VESTAL'!M10-$Q12),0)</f>
        <v>1.0949999999999998</v>
      </c>
      <c r="N12" s="39"/>
      <c r="P12" s="9">
        <v>-7</v>
      </c>
      <c r="Q12" s="13">
        <f>27/40*Q9</f>
        <v>6.0750000000000002</v>
      </c>
    </row>
    <row r="13" spans="1:17" x14ac:dyDescent="0.25">
      <c r="A13" s="41"/>
      <c r="B13" s="8">
        <v>-5</v>
      </c>
      <c r="C13" s="39">
        <f>IF('Parametry pomp VESTAL'!C11&lt;$Q13,-1*('Parametry pomp VESTAL'!C11-$Q13),0)</f>
        <v>0</v>
      </c>
      <c r="D13" s="39"/>
      <c r="E13" s="39">
        <f>IF('Parametry pomp VESTAL'!E11&lt;$Q13,-1*('Parametry pomp VESTAL'!E11-$Q13),0)</f>
        <v>0</v>
      </c>
      <c r="F13" s="39"/>
      <c r="G13" s="39">
        <f>IF('Parametry pomp VESTAL'!G11&lt;$Q13,-1*('Parametry pomp VESTAL'!G11-$Q13),0)</f>
        <v>0</v>
      </c>
      <c r="H13" s="39"/>
      <c r="I13" s="39">
        <f>IF('Parametry pomp VESTAL'!I11&lt;$Q13,-1*('Parametry pomp VESTAL'!I11-$Q13),0)</f>
        <v>0</v>
      </c>
      <c r="J13" s="39"/>
      <c r="K13" s="39">
        <f>IF('Parametry pomp VESTAL'!K11&lt;$Q13,-1*('Parametry pomp VESTAL'!K11-$Q13),0)</f>
        <v>0</v>
      </c>
      <c r="L13" s="39"/>
      <c r="M13" s="39">
        <f>IF('Parametry pomp VESTAL'!M11&lt;$Q13,-1*('Parametry pomp VESTAL'!M11-$Q13),0)</f>
        <v>0.125</v>
      </c>
      <c r="N13" s="39"/>
      <c r="P13" s="9">
        <v>-5</v>
      </c>
      <c r="Q13" s="13">
        <f>25/40*Q9</f>
        <v>5.625</v>
      </c>
    </row>
    <row r="14" spans="1:17" x14ac:dyDescent="0.25">
      <c r="A14" s="41"/>
      <c r="B14" s="8">
        <v>0</v>
      </c>
      <c r="C14" s="39">
        <f>IF('Parametry pomp VESTAL'!C12&lt;$Q14,-1*('Parametry pomp VESTAL'!C12-$Q14),0)</f>
        <v>0</v>
      </c>
      <c r="D14" s="39"/>
      <c r="E14" s="39">
        <f>IF('Parametry pomp VESTAL'!E12&lt;$Q14,-1*('Parametry pomp VESTAL'!E12-$Q14),0)</f>
        <v>0</v>
      </c>
      <c r="F14" s="39"/>
      <c r="G14" s="39">
        <f>IF('Parametry pomp VESTAL'!G12&lt;$Q14,-1*('Parametry pomp VESTAL'!G12-$Q14),0)</f>
        <v>0</v>
      </c>
      <c r="H14" s="39"/>
      <c r="I14" s="39">
        <f>IF('Parametry pomp VESTAL'!I12&lt;$Q14,-1*('Parametry pomp VESTAL'!I12-$Q14),0)</f>
        <v>0</v>
      </c>
      <c r="J14" s="39"/>
      <c r="K14" s="39">
        <f>IF('Parametry pomp VESTAL'!K12&lt;$Q14,-1*('Parametry pomp VESTAL'!K12-$Q14),0)</f>
        <v>0</v>
      </c>
      <c r="L14" s="39"/>
      <c r="M14" s="39">
        <f>IF('Parametry pomp VESTAL'!M12&lt;$Q14,-1*('Parametry pomp VESTAL'!M12-$Q14),0)</f>
        <v>0</v>
      </c>
      <c r="N14" s="39"/>
      <c r="P14" s="9">
        <v>0</v>
      </c>
      <c r="Q14" s="13">
        <f>1/2*Q9</f>
        <v>4.5</v>
      </c>
    </row>
    <row r="15" spans="1:17" x14ac:dyDescent="0.25">
      <c r="A15" s="41"/>
      <c r="B15" s="2">
        <v>2</v>
      </c>
      <c r="C15" s="39">
        <f>IF('Parametry pomp VESTAL'!C13&lt;$Q15,-1*('Parametry pomp VESTAL'!C13-$Q15),0)</f>
        <v>0</v>
      </c>
      <c r="D15" s="39"/>
      <c r="E15" s="39">
        <f>IF('Parametry pomp VESTAL'!E13&lt;$Q15,-1*('Parametry pomp VESTAL'!E13-$Q15),0)</f>
        <v>0</v>
      </c>
      <c r="F15" s="39"/>
      <c r="G15" s="39">
        <f>IF('Parametry pomp VESTAL'!G13&lt;$Q15,-1*('Parametry pomp VESTAL'!G13-$Q15),0)</f>
        <v>0</v>
      </c>
      <c r="H15" s="39"/>
      <c r="I15" s="39">
        <f>IF('Parametry pomp VESTAL'!I13&lt;$Q15,-1*('Parametry pomp VESTAL'!I13-$Q15),0)</f>
        <v>0</v>
      </c>
      <c r="J15" s="39"/>
      <c r="K15" s="39">
        <f>IF('Parametry pomp VESTAL'!K13&lt;$Q15,-1*('Parametry pomp VESTAL'!K13-$Q15),0)</f>
        <v>0</v>
      </c>
      <c r="L15" s="39"/>
      <c r="M15" s="39">
        <f>IF('Parametry pomp VESTAL'!M13&lt;$Q15,-1*('Parametry pomp VESTAL'!M13-$Q15),0)</f>
        <v>0</v>
      </c>
      <c r="N15" s="39"/>
      <c r="P15" s="9">
        <v>2</v>
      </c>
      <c r="Q15" s="13">
        <f>18/40*Q9</f>
        <v>4.05</v>
      </c>
    </row>
    <row r="16" spans="1:17" x14ac:dyDescent="0.25">
      <c r="A16" s="41"/>
      <c r="B16" s="8">
        <v>7</v>
      </c>
      <c r="C16" s="39">
        <f>IF('Parametry pomp VESTAL'!C14&lt;$Q16,-1*('Parametry pomp VESTAL'!C14-$Q16),0)</f>
        <v>0</v>
      </c>
      <c r="D16" s="39"/>
      <c r="E16" s="39">
        <f>IF('Parametry pomp VESTAL'!E14&lt;$Q16,-1*('Parametry pomp VESTAL'!E14-$Q16),0)</f>
        <v>0</v>
      </c>
      <c r="F16" s="39"/>
      <c r="G16" s="39">
        <f>IF('Parametry pomp VESTAL'!G14&lt;$Q16,-1*('Parametry pomp VESTAL'!G14-$Q16),0)</f>
        <v>0</v>
      </c>
      <c r="H16" s="39"/>
      <c r="I16" s="39">
        <f>IF('Parametry pomp VESTAL'!I14&lt;$Q16,-1*('Parametry pomp VESTAL'!I14-$Q16),0)</f>
        <v>0</v>
      </c>
      <c r="J16" s="39"/>
      <c r="K16" s="39">
        <f>IF('Parametry pomp VESTAL'!K14&lt;$Q16,-1*('Parametry pomp VESTAL'!K14-$Q16),0)</f>
        <v>0</v>
      </c>
      <c r="L16" s="39"/>
      <c r="M16" s="39">
        <f>IF('Parametry pomp VESTAL'!M14&lt;$Q16,-1*('Parametry pomp VESTAL'!M14-$Q16),0)</f>
        <v>0</v>
      </c>
      <c r="N16" s="39"/>
      <c r="P16" s="9">
        <v>7</v>
      </c>
      <c r="Q16" s="13">
        <f>13/40*Q9</f>
        <v>2.9250000000000003</v>
      </c>
    </row>
    <row r="17" spans="1:17" x14ac:dyDescent="0.25">
      <c r="A17" s="41"/>
      <c r="B17" s="2">
        <v>15</v>
      </c>
      <c r="C17" s="39">
        <f>IF('Parametry pomp VESTAL'!C15&lt;$Q17,-1*('Parametry pomp VESTAL'!C15-$Q17),0)</f>
        <v>0</v>
      </c>
      <c r="D17" s="39"/>
      <c r="E17" s="39">
        <f>IF('Parametry pomp VESTAL'!E15&lt;$Q17,-1*('Parametry pomp VESTAL'!E15-$Q17),0)</f>
        <v>0</v>
      </c>
      <c r="F17" s="39"/>
      <c r="G17" s="39">
        <f>IF('Parametry pomp VESTAL'!G15&lt;$Q17,-1*('Parametry pomp VESTAL'!G15-$Q17),0)</f>
        <v>0</v>
      </c>
      <c r="H17" s="39"/>
      <c r="I17" s="39">
        <f>IF('Parametry pomp VESTAL'!I15&lt;$Q17,-1*('Parametry pomp VESTAL'!I15-$Q17),0)</f>
        <v>0</v>
      </c>
      <c r="J17" s="39"/>
      <c r="K17" s="39">
        <f>IF('Parametry pomp VESTAL'!K15&lt;$Q17,-1*('Parametry pomp VESTAL'!K15-$Q17),0)</f>
        <v>0</v>
      </c>
      <c r="L17" s="39"/>
      <c r="M17" s="39">
        <f>IF('Parametry pomp VESTAL'!M15&lt;$Q17,-1*('Parametry pomp VESTAL'!M15-$Q17),0)</f>
        <v>0</v>
      </c>
      <c r="N17" s="39"/>
      <c r="P17" s="9">
        <v>15</v>
      </c>
      <c r="Q17" s="13">
        <f>5/40*Q9</f>
        <v>1.125</v>
      </c>
    </row>
    <row r="18" spans="1:17" x14ac:dyDescent="0.25">
      <c r="A18" s="41"/>
      <c r="B18" s="8">
        <v>20</v>
      </c>
      <c r="C18" s="39">
        <f>IF('Parametry pomp VESTAL'!C16&lt;$Q18,-1*('Parametry pomp VESTAL'!C16-$Q18),0)</f>
        <v>0</v>
      </c>
      <c r="D18" s="39"/>
      <c r="E18" s="39">
        <f>IF('Parametry pomp VESTAL'!E16&lt;$Q18,-1*('Parametry pomp VESTAL'!E16-$Q18),0)</f>
        <v>0</v>
      </c>
      <c r="F18" s="39"/>
      <c r="G18" s="39">
        <f>IF('Parametry pomp VESTAL'!G16&lt;$Q18,-1*('Parametry pomp VESTAL'!G16-$Q18),0)</f>
        <v>0</v>
      </c>
      <c r="H18" s="39"/>
      <c r="I18" s="39">
        <f>IF('Parametry pomp VESTAL'!I16&lt;$Q18,-1*('Parametry pomp VESTAL'!I16-$Q18),0)</f>
        <v>0</v>
      </c>
      <c r="J18" s="39"/>
      <c r="K18" s="39">
        <f>IF('Parametry pomp VESTAL'!K16&lt;$Q18,-1*('Parametry pomp VESTAL'!K16-$Q18),0)</f>
        <v>0</v>
      </c>
      <c r="L18" s="39"/>
      <c r="M18" s="39">
        <f>IF('Parametry pomp VESTAL'!M16&lt;$Q18,-1*('Parametry pomp VESTAL'!M16-$Q18),0)</f>
        <v>0</v>
      </c>
      <c r="N18" s="39"/>
      <c r="P18" s="9">
        <v>20</v>
      </c>
      <c r="Q18" s="13">
        <v>0</v>
      </c>
    </row>
    <row r="19" spans="1:17" x14ac:dyDescent="0.25">
      <c r="A19" s="30" t="s">
        <v>34</v>
      </c>
      <c r="B19" s="31"/>
      <c r="C19" s="28" t="s">
        <v>37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7" x14ac:dyDescent="0.25">
      <c r="A20" s="32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7" x14ac:dyDescent="0.25">
      <c r="A21" s="32"/>
      <c r="B21" s="33"/>
      <c r="C21" s="29">
        <v>35</v>
      </c>
      <c r="D21" s="29"/>
      <c r="E21" s="29">
        <v>40</v>
      </c>
      <c r="F21" s="29"/>
      <c r="G21" s="29">
        <v>45</v>
      </c>
      <c r="H21" s="29"/>
      <c r="I21" s="29">
        <v>50</v>
      </c>
      <c r="J21" s="29"/>
      <c r="K21" s="29">
        <v>55</v>
      </c>
      <c r="L21" s="29"/>
      <c r="M21" s="29">
        <v>60</v>
      </c>
      <c r="N21" s="29"/>
    </row>
    <row r="22" spans="1:17" x14ac:dyDescent="0.25">
      <c r="A22" s="34"/>
      <c r="B22" s="35"/>
      <c r="C22" s="29" t="s">
        <v>32</v>
      </c>
      <c r="D22" s="29"/>
      <c r="E22" s="29" t="s">
        <v>32</v>
      </c>
      <c r="F22" s="29"/>
      <c r="G22" s="29" t="s">
        <v>32</v>
      </c>
      <c r="H22" s="29"/>
      <c r="I22" s="29" t="s">
        <v>32</v>
      </c>
      <c r="J22" s="29"/>
      <c r="K22" s="29" t="s">
        <v>32</v>
      </c>
      <c r="L22" s="29"/>
      <c r="M22" s="29" t="s">
        <v>32</v>
      </c>
      <c r="N22" s="29"/>
    </row>
    <row r="23" spans="1:17" x14ac:dyDescent="0.25">
      <c r="A23" s="41"/>
      <c r="B23" s="2">
        <v>-20</v>
      </c>
      <c r="C23" s="42">
        <f>IF('Parametry pomp VESTAL'!C21&lt;$Q$9,-1*('Parametry pomp VESTAL'!C21-$Q$9),0)</f>
        <v>1.88</v>
      </c>
      <c r="D23" s="43"/>
      <c r="E23" s="42">
        <f>IF('Parametry pomp VESTAL'!E21&lt;$Q$9,-1*('Parametry pomp VESTAL'!E21-$Q$9),0)</f>
        <v>2.2000000000000002</v>
      </c>
      <c r="F23" s="43"/>
      <c r="G23" s="42">
        <f>IF('Parametry pomp VESTAL'!G21&lt;$Q$9,-1*('Parametry pomp VESTAL'!G21-$Q$9),0)</f>
        <v>2.6900000000000004</v>
      </c>
      <c r="H23" s="43"/>
      <c r="I23" s="42">
        <f>IF('Parametry pomp VESTAL'!I21&lt;$Q$9,-1*('Parametry pomp VESTAL'!I21-$Q$9),0)</f>
        <v>3.1100000000000003</v>
      </c>
      <c r="J23" s="43"/>
      <c r="K23" s="42">
        <f>IF('Parametry pomp VESTAL'!K21&lt;$Q$9,-1*('Parametry pomp VESTAL'!K21-$Q$9),0)</f>
        <v>3.8200000000000003</v>
      </c>
      <c r="L23" s="43"/>
      <c r="M23" s="44"/>
      <c r="N23" s="45"/>
    </row>
    <row r="24" spans="1:17" x14ac:dyDescent="0.25">
      <c r="A24" s="41"/>
      <c r="B24" s="8">
        <v>-15</v>
      </c>
      <c r="C24" s="42">
        <f>IF('Parametry pomp VESTAL'!C22&lt;$Q10,-1*('Parametry pomp VESTAL'!C22-$Q10),0)</f>
        <v>2.5000000000000355E-2</v>
      </c>
      <c r="D24" s="43"/>
      <c r="E24" s="42">
        <f>IF('Parametry pomp VESTAL'!E22&lt;$Q10,-1*('Parametry pomp VESTAL'!E22-$Q10),0)</f>
        <v>0.25499999999999989</v>
      </c>
      <c r="F24" s="43"/>
      <c r="G24" s="42">
        <f>IF('Parametry pomp VESTAL'!G22&lt;$Q10,-1*('Parametry pomp VESTAL'!G22-$Q10),0)</f>
        <v>0.77500000000000036</v>
      </c>
      <c r="H24" s="43"/>
      <c r="I24" s="42">
        <f>IF('Parametry pomp VESTAL'!I22&lt;$Q10,-1*('Parametry pomp VESTAL'!I22-$Q10),0)</f>
        <v>1.0650000000000004</v>
      </c>
      <c r="J24" s="43"/>
      <c r="K24" s="42">
        <f>IF('Parametry pomp VESTAL'!K22&lt;$Q10,-1*('Parametry pomp VESTAL'!K22-$Q10),0)</f>
        <v>1.6749999999999998</v>
      </c>
      <c r="L24" s="43"/>
      <c r="M24" s="42">
        <f>IF('Parametry pomp VESTAL'!M22&lt;$Q10,-1*('Parametry pomp VESTAL'!M22-$Q10),0)</f>
        <v>2.1749999999999998</v>
      </c>
      <c r="N24" s="43"/>
    </row>
    <row r="25" spans="1:17" x14ac:dyDescent="0.25">
      <c r="A25" s="41"/>
      <c r="B25" s="2">
        <v>-10</v>
      </c>
      <c r="C25" s="42">
        <f>IF('Parametry pomp VESTAL'!C23&lt;$Q11,-1*('Parametry pomp VESTAL'!C23-$Q11),0)</f>
        <v>0</v>
      </c>
      <c r="D25" s="43"/>
      <c r="E25" s="42">
        <f>IF('Parametry pomp VESTAL'!E23&lt;$Q11,-1*('Parametry pomp VESTAL'!E23-$Q11),0)</f>
        <v>0</v>
      </c>
      <c r="F25" s="43"/>
      <c r="G25" s="42">
        <f>IF('Parametry pomp VESTAL'!G23&lt;$Q11,-1*('Parametry pomp VESTAL'!G23-$Q11),0)</f>
        <v>0</v>
      </c>
      <c r="H25" s="43"/>
      <c r="I25" s="42">
        <f>IF('Parametry pomp VESTAL'!I23&lt;$Q11,-1*('Parametry pomp VESTAL'!I23-$Q11),0)</f>
        <v>0</v>
      </c>
      <c r="J25" s="43"/>
      <c r="K25" s="42">
        <f>IF('Parametry pomp VESTAL'!K23&lt;$Q11,-1*('Parametry pomp VESTAL'!K23-$Q11),0)</f>
        <v>0</v>
      </c>
      <c r="L25" s="43"/>
      <c r="M25" s="42">
        <f>IF('Parametry pomp VESTAL'!M23&lt;$Q11,-1*('Parametry pomp VESTAL'!M23-$Q11),0)</f>
        <v>0</v>
      </c>
      <c r="N25" s="43"/>
    </row>
    <row r="26" spans="1:17" x14ac:dyDescent="0.25">
      <c r="A26" s="41"/>
      <c r="B26" s="8">
        <v>-7</v>
      </c>
      <c r="C26" s="42">
        <f>IF('Parametry pomp VESTAL'!C24&lt;$Q12,-1*('Parametry pomp VESTAL'!C24-$Q12),0)</f>
        <v>0</v>
      </c>
      <c r="D26" s="43"/>
      <c r="E26" s="42">
        <f>IF('Parametry pomp VESTAL'!E24&lt;$Q12,-1*('Parametry pomp VESTAL'!E24-$Q12),0)</f>
        <v>0</v>
      </c>
      <c r="F26" s="43"/>
      <c r="G26" s="42">
        <f>IF('Parametry pomp VESTAL'!G24&lt;$Q12,-1*('Parametry pomp VESTAL'!G24-$Q12),0)</f>
        <v>0</v>
      </c>
      <c r="H26" s="43"/>
      <c r="I26" s="42">
        <f>IF('Parametry pomp VESTAL'!I24&lt;$Q12,-1*('Parametry pomp VESTAL'!I24-$Q12),0)</f>
        <v>0</v>
      </c>
      <c r="J26" s="43"/>
      <c r="K26" s="42">
        <f>IF('Parametry pomp VESTAL'!K24&lt;$Q12,-1*('Parametry pomp VESTAL'!K24-$Q12),0)</f>
        <v>0</v>
      </c>
      <c r="L26" s="43"/>
      <c r="M26" s="42">
        <f>IF('Parametry pomp VESTAL'!M24&lt;$Q12,-1*('Parametry pomp VESTAL'!M24-$Q12),0)</f>
        <v>0</v>
      </c>
      <c r="N26" s="43"/>
    </row>
    <row r="27" spans="1:17" x14ac:dyDescent="0.25">
      <c r="A27" s="41"/>
      <c r="B27" s="8">
        <v>-5</v>
      </c>
      <c r="C27" s="42">
        <f>IF('Parametry pomp VESTAL'!C25&lt;$Q13,-1*('Parametry pomp VESTAL'!C25-$Q13),0)</f>
        <v>0</v>
      </c>
      <c r="D27" s="43"/>
      <c r="E27" s="42">
        <f>IF('Parametry pomp VESTAL'!E25&lt;$Q13,-1*('Parametry pomp VESTAL'!E25-$Q13),0)</f>
        <v>0</v>
      </c>
      <c r="F27" s="43"/>
      <c r="G27" s="42">
        <f>IF('Parametry pomp VESTAL'!G25&lt;$Q13,-1*('Parametry pomp VESTAL'!G25-$Q13),0)</f>
        <v>0</v>
      </c>
      <c r="H27" s="43"/>
      <c r="I27" s="42">
        <f>IF('Parametry pomp VESTAL'!I25&lt;$Q13,-1*('Parametry pomp VESTAL'!I25-$Q13),0)</f>
        <v>0</v>
      </c>
      <c r="J27" s="43"/>
      <c r="K27" s="42">
        <f>IF('Parametry pomp VESTAL'!K25&lt;$Q13,-1*('Parametry pomp VESTAL'!K25-$Q13),0)</f>
        <v>0</v>
      </c>
      <c r="L27" s="43"/>
      <c r="M27" s="42">
        <f>IF('Parametry pomp VESTAL'!M25&lt;$Q13,-1*('Parametry pomp VESTAL'!M25-$Q13),0)</f>
        <v>0</v>
      </c>
      <c r="N27" s="43"/>
    </row>
    <row r="28" spans="1:17" x14ac:dyDescent="0.25">
      <c r="A28" s="41"/>
      <c r="B28" s="8">
        <v>0</v>
      </c>
      <c r="C28" s="42">
        <f>IF('Parametry pomp VESTAL'!C26&lt;$Q14,-1*('Parametry pomp VESTAL'!C26-$Q14),0)</f>
        <v>0</v>
      </c>
      <c r="D28" s="43"/>
      <c r="E28" s="42">
        <f>IF('Parametry pomp VESTAL'!E26&lt;$Q14,-1*('Parametry pomp VESTAL'!E26-$Q14),0)</f>
        <v>0</v>
      </c>
      <c r="F28" s="43"/>
      <c r="G28" s="42">
        <f>IF('Parametry pomp VESTAL'!G26&lt;$Q14,-1*('Parametry pomp VESTAL'!G26-$Q14),0)</f>
        <v>0</v>
      </c>
      <c r="H28" s="43"/>
      <c r="I28" s="42">
        <f>IF('Parametry pomp VESTAL'!I26&lt;$Q14,-1*('Parametry pomp VESTAL'!I26-$Q14),0)</f>
        <v>0</v>
      </c>
      <c r="J28" s="43"/>
      <c r="K28" s="42">
        <f>IF('Parametry pomp VESTAL'!K26&lt;$Q14,-1*('Parametry pomp VESTAL'!K26-$Q14),0)</f>
        <v>0</v>
      </c>
      <c r="L28" s="43"/>
      <c r="M28" s="42">
        <f>IF('Parametry pomp VESTAL'!M26&lt;$Q14,-1*('Parametry pomp VESTAL'!M26-$Q14),0)</f>
        <v>0</v>
      </c>
      <c r="N28" s="43"/>
    </row>
    <row r="29" spans="1:17" x14ac:dyDescent="0.25">
      <c r="A29" s="41"/>
      <c r="B29" s="2">
        <v>2</v>
      </c>
      <c r="C29" s="42">
        <f>IF('Parametry pomp VESTAL'!C27&lt;$Q15,-1*('Parametry pomp VESTAL'!C27-$Q15),0)</f>
        <v>0</v>
      </c>
      <c r="D29" s="43"/>
      <c r="E29" s="42">
        <f>IF('Parametry pomp VESTAL'!E27&lt;$Q15,-1*('Parametry pomp VESTAL'!E27-$Q15),0)</f>
        <v>0</v>
      </c>
      <c r="F29" s="43"/>
      <c r="G29" s="42">
        <f>IF('Parametry pomp VESTAL'!G27&lt;$Q15,-1*('Parametry pomp VESTAL'!G27-$Q15),0)</f>
        <v>0</v>
      </c>
      <c r="H29" s="43"/>
      <c r="I29" s="42">
        <f>IF('Parametry pomp VESTAL'!I27&lt;$Q15,-1*('Parametry pomp VESTAL'!I27-$Q15),0)</f>
        <v>0</v>
      </c>
      <c r="J29" s="43"/>
      <c r="K29" s="42">
        <f>IF('Parametry pomp VESTAL'!K27&lt;$Q15,-1*('Parametry pomp VESTAL'!K27-$Q15),0)</f>
        <v>0</v>
      </c>
      <c r="L29" s="43"/>
      <c r="M29" s="42">
        <f>IF('Parametry pomp VESTAL'!M27&lt;$Q15,-1*('Parametry pomp VESTAL'!M27-$Q15),0)</f>
        <v>0</v>
      </c>
      <c r="N29" s="43"/>
    </row>
    <row r="30" spans="1:17" x14ac:dyDescent="0.25">
      <c r="A30" s="41"/>
      <c r="B30" s="8">
        <v>7</v>
      </c>
      <c r="C30" s="42">
        <f>IF('Parametry pomp VESTAL'!C28&lt;$Q16,-1*('Parametry pomp VESTAL'!C28-$Q16),0)</f>
        <v>0</v>
      </c>
      <c r="D30" s="43"/>
      <c r="E30" s="42">
        <f>IF('Parametry pomp VESTAL'!E28&lt;$Q16,-1*('Parametry pomp VESTAL'!E28-$Q16),0)</f>
        <v>0</v>
      </c>
      <c r="F30" s="43"/>
      <c r="G30" s="42">
        <f>IF('Parametry pomp VESTAL'!G28&lt;$Q16,-1*('Parametry pomp VESTAL'!G28-$Q16),0)</f>
        <v>0</v>
      </c>
      <c r="H30" s="43"/>
      <c r="I30" s="42">
        <f>IF('Parametry pomp VESTAL'!I28&lt;$Q16,-1*('Parametry pomp VESTAL'!I28-$Q16),0)</f>
        <v>0</v>
      </c>
      <c r="J30" s="43"/>
      <c r="K30" s="42">
        <f>IF('Parametry pomp VESTAL'!K28&lt;$Q16,-1*('Parametry pomp VESTAL'!K28-$Q16),0)</f>
        <v>0</v>
      </c>
      <c r="L30" s="43"/>
      <c r="M30" s="42">
        <f>IF('Parametry pomp VESTAL'!M28&lt;$Q16,-1*('Parametry pomp VESTAL'!M28-$Q16),0)</f>
        <v>0</v>
      </c>
      <c r="N30" s="43"/>
    </row>
    <row r="31" spans="1:17" x14ac:dyDescent="0.25">
      <c r="A31" s="41"/>
      <c r="B31" s="2">
        <v>15</v>
      </c>
      <c r="C31" s="42">
        <f>IF('Parametry pomp VESTAL'!C29&lt;$Q17,-1*('Parametry pomp VESTAL'!C29-$Q17),0)</f>
        <v>0</v>
      </c>
      <c r="D31" s="43"/>
      <c r="E31" s="42">
        <f>IF('Parametry pomp VESTAL'!E29&lt;$Q17,-1*('Parametry pomp VESTAL'!E29-$Q17),0)</f>
        <v>0</v>
      </c>
      <c r="F31" s="43"/>
      <c r="G31" s="42">
        <f>IF('Parametry pomp VESTAL'!G29&lt;$Q17,-1*('Parametry pomp VESTAL'!G29-$Q17),0)</f>
        <v>0</v>
      </c>
      <c r="H31" s="43"/>
      <c r="I31" s="42">
        <f>IF('Parametry pomp VESTAL'!I29&lt;$Q17,-1*('Parametry pomp VESTAL'!I29-$Q17),0)</f>
        <v>0</v>
      </c>
      <c r="J31" s="43"/>
      <c r="K31" s="42">
        <f>IF('Parametry pomp VESTAL'!K29&lt;$Q17,-1*('Parametry pomp VESTAL'!K29-$Q17),0)</f>
        <v>0</v>
      </c>
      <c r="L31" s="43"/>
      <c r="M31" s="42">
        <f>IF('Parametry pomp VESTAL'!M29&lt;$Q17,-1*('Parametry pomp VESTAL'!M29-$Q17),0)</f>
        <v>0</v>
      </c>
      <c r="N31" s="43"/>
    </row>
    <row r="32" spans="1:17" x14ac:dyDescent="0.25">
      <c r="A32" s="41"/>
      <c r="B32" s="8">
        <v>20</v>
      </c>
      <c r="C32" s="42">
        <f>IF('Parametry pomp VESTAL'!C30&lt;$Q18,-1*('Parametry pomp VESTAL'!C30-$Q18),0)</f>
        <v>0</v>
      </c>
      <c r="D32" s="43"/>
      <c r="E32" s="42">
        <f>IF('Parametry pomp VESTAL'!E30&lt;$Q18,-1*('Parametry pomp VESTAL'!E30-$Q18),0)</f>
        <v>0</v>
      </c>
      <c r="F32" s="43"/>
      <c r="G32" s="42">
        <f>IF('Parametry pomp VESTAL'!G30&lt;$Q18,-1*('Parametry pomp VESTAL'!G30-$Q18),0)</f>
        <v>0</v>
      </c>
      <c r="H32" s="43"/>
      <c r="I32" s="42">
        <f>IF('Parametry pomp VESTAL'!I30&lt;$Q18,-1*('Parametry pomp VESTAL'!I30-$Q18),0)</f>
        <v>0</v>
      </c>
      <c r="J32" s="43"/>
      <c r="K32" s="42">
        <f>IF('Parametry pomp VESTAL'!K30&lt;$Q18,-1*('Parametry pomp VESTAL'!K30-$Q18),0)</f>
        <v>0</v>
      </c>
      <c r="L32" s="43"/>
      <c r="M32" s="42">
        <f>IF('Parametry pomp VESTAL'!M30&lt;$Q18,-1*('Parametry pomp VESTAL'!M30-$Q18),0)</f>
        <v>0</v>
      </c>
      <c r="N32" s="43"/>
    </row>
    <row r="33" spans="1:14" x14ac:dyDescent="0.25">
      <c r="A33" s="30" t="s">
        <v>35</v>
      </c>
      <c r="B33" s="31"/>
      <c r="C33" s="48" t="s">
        <v>37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9"/>
    </row>
    <row r="34" spans="1:14" x14ac:dyDescent="0.25">
      <c r="A34" s="32"/>
      <c r="B34" s="33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</row>
    <row r="35" spans="1:14" x14ac:dyDescent="0.25">
      <c r="A35" s="32"/>
      <c r="B35" s="33"/>
      <c r="C35" s="46">
        <v>35</v>
      </c>
      <c r="D35" s="47"/>
      <c r="E35" s="46">
        <v>40</v>
      </c>
      <c r="F35" s="47"/>
      <c r="G35" s="46">
        <v>45</v>
      </c>
      <c r="H35" s="47"/>
      <c r="I35" s="46">
        <v>50</v>
      </c>
      <c r="J35" s="47"/>
      <c r="K35" s="46">
        <v>55</v>
      </c>
      <c r="L35" s="47"/>
      <c r="M35" s="46">
        <v>60</v>
      </c>
      <c r="N35" s="47"/>
    </row>
    <row r="36" spans="1:14" x14ac:dyDescent="0.25">
      <c r="A36" s="34"/>
      <c r="B36" s="35"/>
      <c r="C36" s="46" t="s">
        <v>32</v>
      </c>
      <c r="D36" s="47"/>
      <c r="E36" s="46" t="s">
        <v>32</v>
      </c>
      <c r="F36" s="47"/>
      <c r="G36" s="46" t="s">
        <v>32</v>
      </c>
      <c r="H36" s="47"/>
      <c r="I36" s="46" t="s">
        <v>32</v>
      </c>
      <c r="J36" s="47"/>
      <c r="K36" s="46" t="s">
        <v>32</v>
      </c>
      <c r="L36" s="47"/>
      <c r="M36" s="46" t="s">
        <v>32</v>
      </c>
      <c r="N36" s="47"/>
    </row>
    <row r="37" spans="1:14" x14ac:dyDescent="0.25">
      <c r="A37" s="52"/>
      <c r="B37" s="2">
        <v>-20</v>
      </c>
      <c r="C37" s="42">
        <f>IF('Parametry pomp VESTAL'!C35&lt;$Q$9,-1*('Parametry pomp VESTAL'!C35-$Q$9),0)</f>
        <v>0.17999999999999972</v>
      </c>
      <c r="D37" s="43"/>
      <c r="E37" s="42">
        <f>IF('Parametry pomp VESTAL'!E35&lt;$Q$9,-1*('Parametry pomp VESTAL'!E35-$Q$9),0)</f>
        <v>0.83999999999999986</v>
      </c>
      <c r="F37" s="43"/>
      <c r="G37" s="42">
        <f>IF('Parametry pomp VESTAL'!G35&lt;$Q$9,-1*('Parametry pomp VESTAL'!G35-$Q$9),0)</f>
        <v>1.2800000000000002</v>
      </c>
      <c r="H37" s="43"/>
      <c r="I37" s="42">
        <f>IF('Parametry pomp VESTAL'!I35&lt;$Q$9,-1*('Parametry pomp VESTAL'!I35-$Q$9),0)</f>
        <v>1.6900000000000004</v>
      </c>
      <c r="J37" s="43"/>
      <c r="K37" s="42">
        <f>IF('Parametry pomp VESTAL'!K35&lt;$Q$9,-1*('Parametry pomp VESTAL'!K35-$Q$9),0)</f>
        <v>2.2800000000000002</v>
      </c>
      <c r="L37" s="43"/>
      <c r="M37" s="42">
        <f>IF('Parametry pomp VESTAL'!M35&lt;$Q$9,-1*('Parametry pomp VESTAL'!M35-$Q$9),0)</f>
        <v>2.92</v>
      </c>
      <c r="N37" s="43"/>
    </row>
    <row r="38" spans="1:14" x14ac:dyDescent="0.25">
      <c r="A38" s="53"/>
      <c r="B38" s="8">
        <v>-15</v>
      </c>
      <c r="C38" s="42">
        <f>IF('Parametry pomp VESTAL'!C36&lt;$Q10,-1*('Parametry pomp VESTAL'!C36-$Q10),0)</f>
        <v>0</v>
      </c>
      <c r="D38" s="43"/>
      <c r="E38" s="42">
        <f>IF('Parametry pomp VESTAL'!E36&lt;$Q10,-1*('Parametry pomp VESTAL'!E36-$Q10),0)</f>
        <v>0</v>
      </c>
      <c r="F38" s="43"/>
      <c r="G38" s="42">
        <f>IF('Parametry pomp VESTAL'!G36&lt;$Q10,-1*('Parametry pomp VESTAL'!G36-$Q10),0)</f>
        <v>0</v>
      </c>
      <c r="H38" s="43"/>
      <c r="I38" s="42">
        <f>IF('Parametry pomp VESTAL'!I36&lt;$Q10,-1*('Parametry pomp VESTAL'!I36-$Q10),0)</f>
        <v>0</v>
      </c>
      <c r="J38" s="43"/>
      <c r="K38" s="42">
        <f>IF('Parametry pomp VESTAL'!K36&lt;$Q10,-1*('Parametry pomp VESTAL'!K36-$Q10),0)</f>
        <v>0.13499999999999979</v>
      </c>
      <c r="L38" s="43"/>
      <c r="M38" s="42">
        <f>IF('Parametry pomp VESTAL'!M36&lt;$Q10,-1*('Parametry pomp VESTAL'!M36-$Q10),0)</f>
        <v>0.58499999999999996</v>
      </c>
      <c r="N38" s="43"/>
    </row>
    <row r="39" spans="1:14" x14ac:dyDescent="0.25">
      <c r="A39" s="53"/>
      <c r="B39" s="2">
        <v>-10</v>
      </c>
      <c r="C39" s="42">
        <f>IF('Parametry pomp VESTAL'!C37&lt;$Q11,-1*('Parametry pomp VESTAL'!C37-$Q11),0)</f>
        <v>0</v>
      </c>
      <c r="D39" s="43"/>
      <c r="E39" s="42">
        <f>IF('Parametry pomp VESTAL'!E37&lt;$Q11,-1*('Parametry pomp VESTAL'!E37-$Q11),0)</f>
        <v>0</v>
      </c>
      <c r="F39" s="43"/>
      <c r="G39" s="42">
        <f>IF('Parametry pomp VESTAL'!G37&lt;$Q11,-1*('Parametry pomp VESTAL'!G37-$Q11),0)</f>
        <v>0</v>
      </c>
      <c r="H39" s="43"/>
      <c r="I39" s="42">
        <f>IF('Parametry pomp VESTAL'!I37&lt;$Q11,-1*('Parametry pomp VESTAL'!I37-$Q11),0)</f>
        <v>0</v>
      </c>
      <c r="J39" s="43"/>
      <c r="K39" s="42">
        <f>IF('Parametry pomp VESTAL'!K37&lt;$Q11,-1*('Parametry pomp VESTAL'!K37-$Q11),0)</f>
        <v>0</v>
      </c>
      <c r="L39" s="43"/>
      <c r="M39" s="42">
        <f>IF('Parametry pomp VESTAL'!M37&lt;$Q11,-1*('Parametry pomp VESTAL'!M37-$Q11),0)</f>
        <v>0</v>
      </c>
      <c r="N39" s="43"/>
    </row>
    <row r="40" spans="1:14" x14ac:dyDescent="0.25">
      <c r="A40" s="53"/>
      <c r="B40" s="8">
        <v>-7</v>
      </c>
      <c r="C40" s="42">
        <f>IF('Parametry pomp VESTAL'!C38&lt;$Q12,-1*('Parametry pomp VESTAL'!C38-$Q12),0)</f>
        <v>0</v>
      </c>
      <c r="D40" s="43"/>
      <c r="E40" s="42">
        <f>IF('Parametry pomp VESTAL'!E38&lt;$Q12,-1*('Parametry pomp VESTAL'!E38-$Q12),0)</f>
        <v>0</v>
      </c>
      <c r="F40" s="43"/>
      <c r="G40" s="42">
        <f>IF('Parametry pomp VESTAL'!G38&lt;$Q12,-1*('Parametry pomp VESTAL'!G38-$Q12),0)</f>
        <v>0</v>
      </c>
      <c r="H40" s="43"/>
      <c r="I40" s="42">
        <f>IF('Parametry pomp VESTAL'!I38&lt;$Q12,-1*('Parametry pomp VESTAL'!I38-$Q12),0)</f>
        <v>0</v>
      </c>
      <c r="J40" s="43"/>
      <c r="K40" s="42">
        <f>IF('Parametry pomp VESTAL'!K38&lt;$Q12,-1*('Parametry pomp VESTAL'!K38-$Q12),0)</f>
        <v>0</v>
      </c>
      <c r="L40" s="43"/>
      <c r="M40" s="42">
        <f>IF('Parametry pomp VESTAL'!M38&lt;$Q12,-1*('Parametry pomp VESTAL'!M38-$Q12),0)</f>
        <v>0</v>
      </c>
      <c r="N40" s="43"/>
    </row>
    <row r="41" spans="1:14" x14ac:dyDescent="0.25">
      <c r="A41" s="53"/>
      <c r="B41" s="8">
        <v>-5</v>
      </c>
      <c r="C41" s="42">
        <f>IF('Parametry pomp VESTAL'!C39&lt;$Q13,-1*('Parametry pomp VESTAL'!C39-$Q13),0)</f>
        <v>0</v>
      </c>
      <c r="D41" s="43"/>
      <c r="E41" s="42">
        <f>IF('Parametry pomp VESTAL'!E39&lt;$Q13,-1*('Parametry pomp VESTAL'!E39-$Q13),0)</f>
        <v>0</v>
      </c>
      <c r="F41" s="43"/>
      <c r="G41" s="42">
        <f>IF('Parametry pomp VESTAL'!G39&lt;$Q13,-1*('Parametry pomp VESTAL'!G39-$Q13),0)</f>
        <v>0</v>
      </c>
      <c r="H41" s="43"/>
      <c r="I41" s="42">
        <f>IF('Parametry pomp VESTAL'!I39&lt;$Q13,-1*('Parametry pomp VESTAL'!I39-$Q13),0)</f>
        <v>0</v>
      </c>
      <c r="J41" s="43"/>
      <c r="K41" s="42">
        <f>IF('Parametry pomp VESTAL'!K39&lt;$Q13,-1*('Parametry pomp VESTAL'!K39-$Q13),0)</f>
        <v>0</v>
      </c>
      <c r="L41" s="43"/>
      <c r="M41" s="42">
        <f>IF('Parametry pomp VESTAL'!M39&lt;$Q13,-1*('Parametry pomp VESTAL'!M39-$Q13),0)</f>
        <v>0</v>
      </c>
      <c r="N41" s="43"/>
    </row>
    <row r="42" spans="1:14" x14ac:dyDescent="0.25">
      <c r="A42" s="53"/>
      <c r="B42" s="8">
        <v>0</v>
      </c>
      <c r="C42" s="42">
        <f>IF('Parametry pomp VESTAL'!C40&lt;$Q14,-1*('Parametry pomp VESTAL'!C40-$Q14),0)</f>
        <v>0</v>
      </c>
      <c r="D42" s="43"/>
      <c r="E42" s="42">
        <f>IF('Parametry pomp VESTAL'!E40&lt;$Q14,-1*('Parametry pomp VESTAL'!E40-$Q14),0)</f>
        <v>0</v>
      </c>
      <c r="F42" s="43"/>
      <c r="G42" s="42">
        <f>IF('Parametry pomp VESTAL'!G40&lt;$Q14,-1*('Parametry pomp VESTAL'!G40-$Q14),0)</f>
        <v>0</v>
      </c>
      <c r="H42" s="43"/>
      <c r="I42" s="42">
        <f>IF('Parametry pomp VESTAL'!I40&lt;$Q14,-1*('Parametry pomp VESTAL'!I40-$Q14),0)</f>
        <v>0</v>
      </c>
      <c r="J42" s="43"/>
      <c r="K42" s="42">
        <f>IF('Parametry pomp VESTAL'!K40&lt;$Q14,-1*('Parametry pomp VESTAL'!K40-$Q14),0)</f>
        <v>0</v>
      </c>
      <c r="L42" s="43"/>
      <c r="M42" s="42">
        <f>IF('Parametry pomp VESTAL'!M40&lt;$Q14,-1*('Parametry pomp VESTAL'!M40-$Q14),0)</f>
        <v>0</v>
      </c>
      <c r="N42" s="43"/>
    </row>
    <row r="43" spans="1:14" x14ac:dyDescent="0.25">
      <c r="A43" s="53"/>
      <c r="B43" s="2">
        <v>2</v>
      </c>
      <c r="C43" s="42">
        <f>IF('Parametry pomp VESTAL'!C41&lt;$Q15,-1*('Parametry pomp VESTAL'!C41-$Q15),0)</f>
        <v>0</v>
      </c>
      <c r="D43" s="43"/>
      <c r="E43" s="42">
        <f>IF('Parametry pomp VESTAL'!E41&lt;$Q15,-1*('Parametry pomp VESTAL'!E41-$Q15),0)</f>
        <v>0</v>
      </c>
      <c r="F43" s="43"/>
      <c r="G43" s="42">
        <f>IF('Parametry pomp VESTAL'!G41&lt;$Q15,-1*('Parametry pomp VESTAL'!G41-$Q15),0)</f>
        <v>0</v>
      </c>
      <c r="H43" s="43"/>
      <c r="I43" s="42">
        <f>IF('Parametry pomp VESTAL'!I41&lt;$Q15,-1*('Parametry pomp VESTAL'!I41-$Q15),0)</f>
        <v>0</v>
      </c>
      <c r="J43" s="43"/>
      <c r="K43" s="42">
        <f>IF('Parametry pomp VESTAL'!K41&lt;$Q15,-1*('Parametry pomp VESTAL'!K41-$Q15),0)</f>
        <v>0</v>
      </c>
      <c r="L43" s="43"/>
      <c r="M43" s="42">
        <f>IF('Parametry pomp VESTAL'!M41&lt;$Q15,-1*('Parametry pomp VESTAL'!M41-$Q15),0)</f>
        <v>0</v>
      </c>
      <c r="N43" s="43"/>
    </row>
    <row r="44" spans="1:14" x14ac:dyDescent="0.25">
      <c r="A44" s="53"/>
      <c r="B44" s="8">
        <v>7</v>
      </c>
      <c r="C44" s="42">
        <f>IF('Parametry pomp VESTAL'!C42&lt;$Q16,-1*('Parametry pomp VESTAL'!C42-$Q16),0)</f>
        <v>0</v>
      </c>
      <c r="D44" s="43"/>
      <c r="E44" s="42">
        <f>IF('Parametry pomp VESTAL'!E42&lt;$Q16,-1*('Parametry pomp VESTAL'!E42-$Q16),0)</f>
        <v>0</v>
      </c>
      <c r="F44" s="43"/>
      <c r="G44" s="42">
        <f>IF('Parametry pomp VESTAL'!G42&lt;$Q16,-1*('Parametry pomp VESTAL'!G42-$Q16),0)</f>
        <v>0</v>
      </c>
      <c r="H44" s="43"/>
      <c r="I44" s="42">
        <f>IF('Parametry pomp VESTAL'!I42&lt;$Q16,-1*('Parametry pomp VESTAL'!I42-$Q16),0)</f>
        <v>0</v>
      </c>
      <c r="J44" s="43"/>
      <c r="K44" s="42">
        <f>IF('Parametry pomp VESTAL'!K42&lt;$Q16,-1*('Parametry pomp VESTAL'!K42-$Q16),0)</f>
        <v>0</v>
      </c>
      <c r="L44" s="43"/>
      <c r="M44" s="42">
        <f>IF('Parametry pomp VESTAL'!M42&lt;$Q16,-1*('Parametry pomp VESTAL'!M42-$Q16),0)</f>
        <v>0</v>
      </c>
      <c r="N44" s="43"/>
    </row>
    <row r="45" spans="1:14" x14ac:dyDescent="0.25">
      <c r="A45" s="53"/>
      <c r="B45" s="2">
        <v>15</v>
      </c>
      <c r="C45" s="42">
        <f>IF('Parametry pomp VESTAL'!C43&lt;$Q17,-1*('Parametry pomp VESTAL'!C43-$Q17),0)</f>
        <v>0</v>
      </c>
      <c r="D45" s="43"/>
      <c r="E45" s="42">
        <f>IF('Parametry pomp VESTAL'!E43&lt;$Q17,-1*('Parametry pomp VESTAL'!E43-$Q17),0)</f>
        <v>0</v>
      </c>
      <c r="F45" s="43"/>
      <c r="G45" s="42">
        <f>IF('Parametry pomp VESTAL'!G43&lt;$Q17,-1*('Parametry pomp VESTAL'!G43-$Q17),0)</f>
        <v>0</v>
      </c>
      <c r="H45" s="43"/>
      <c r="I45" s="42">
        <f>IF('Parametry pomp VESTAL'!I43&lt;$Q17,-1*('Parametry pomp VESTAL'!I43-$Q17),0)</f>
        <v>0</v>
      </c>
      <c r="J45" s="43"/>
      <c r="K45" s="42">
        <f>IF('Parametry pomp VESTAL'!K43&lt;$Q17,-1*('Parametry pomp VESTAL'!K43-$Q17),0)</f>
        <v>0</v>
      </c>
      <c r="L45" s="43"/>
      <c r="M45" s="42">
        <f>IF('Parametry pomp VESTAL'!M43&lt;$Q17,-1*('Parametry pomp VESTAL'!M43-$Q17),0)</f>
        <v>0</v>
      </c>
      <c r="N45" s="43"/>
    </row>
    <row r="46" spans="1:14" x14ac:dyDescent="0.25">
      <c r="A46" s="54"/>
      <c r="B46" s="8">
        <v>20</v>
      </c>
      <c r="C46" s="42">
        <f>IF('Parametry pomp VESTAL'!C44&lt;$Q18,-1*('Parametry pomp VESTAL'!C44-$Q18),0)</f>
        <v>0</v>
      </c>
      <c r="D46" s="43"/>
      <c r="E46" s="42">
        <f>IF('Parametry pomp VESTAL'!E44&lt;$Q18,-1*('Parametry pomp VESTAL'!E44-$Q18),0)</f>
        <v>0</v>
      </c>
      <c r="F46" s="43"/>
      <c r="G46" s="42">
        <f>IF('Parametry pomp VESTAL'!G44&lt;$Q18,-1*('Parametry pomp VESTAL'!G44-$Q18),0)</f>
        <v>0</v>
      </c>
      <c r="H46" s="43"/>
      <c r="I46" s="42">
        <f>IF('Parametry pomp VESTAL'!I44&lt;$Q18,-1*('Parametry pomp VESTAL'!I44-$Q18),0)</f>
        <v>0</v>
      </c>
      <c r="J46" s="43"/>
      <c r="K46" s="42">
        <f>IF('Parametry pomp VESTAL'!K44&lt;$Q18,-1*('Parametry pomp VESTAL'!K44-$Q18),0)</f>
        <v>0</v>
      </c>
      <c r="L46" s="43"/>
      <c r="M46" s="42">
        <f>IF('Parametry pomp VESTAL'!M44&lt;$Q18,-1*('Parametry pomp VESTAL'!M44-$Q18),0)</f>
        <v>0</v>
      </c>
      <c r="N46" s="43"/>
    </row>
  </sheetData>
  <sheetProtection algorithmName="SHA-512" hashValue="kz1bM+h9ctRVsVVmYwzvSbL5lUKx5Y2rYNf5pYvBcu+c7qVySkPfqdglcE4mXsAd1TRrNB4XehJWrUb+pzeaZQ==" saltValue="WeDl84GC7ghSgJi0hwntog==" spinCount="100000" sheet="1" objects="1" scenarios="1"/>
  <mergeCells count="228"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M45:N45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M40:N40"/>
    <mergeCell ref="K43:L43"/>
    <mergeCell ref="M41:N41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3:N43"/>
    <mergeCell ref="K37:L37"/>
    <mergeCell ref="M37:N37"/>
    <mergeCell ref="C38:D38"/>
    <mergeCell ref="E38:F38"/>
    <mergeCell ref="G38:H38"/>
    <mergeCell ref="I38:J38"/>
    <mergeCell ref="K38:L38"/>
    <mergeCell ref="M38:N38"/>
    <mergeCell ref="A37:A46"/>
    <mergeCell ref="C37:D37"/>
    <mergeCell ref="E37:F37"/>
    <mergeCell ref="G37:H37"/>
    <mergeCell ref="I37:J37"/>
    <mergeCell ref="C39:D39"/>
    <mergeCell ref="E39:F39"/>
    <mergeCell ref="G39:H39"/>
    <mergeCell ref="I39:J39"/>
    <mergeCell ref="K39:L39"/>
    <mergeCell ref="M39:N39"/>
    <mergeCell ref="C40:D40"/>
    <mergeCell ref="E40:F40"/>
    <mergeCell ref="G40:H40"/>
    <mergeCell ref="I40:J40"/>
    <mergeCell ref="K40:L40"/>
    <mergeCell ref="C36:D36"/>
    <mergeCell ref="E36:F36"/>
    <mergeCell ref="G36:H36"/>
    <mergeCell ref="I36:J36"/>
    <mergeCell ref="K36:L36"/>
    <mergeCell ref="M36:N36"/>
    <mergeCell ref="A33:B36"/>
    <mergeCell ref="C33:N34"/>
    <mergeCell ref="C35:D35"/>
    <mergeCell ref="E35:F35"/>
    <mergeCell ref="G35:H35"/>
    <mergeCell ref="I35:J35"/>
    <mergeCell ref="K35:L35"/>
    <mergeCell ref="M35:N35"/>
    <mergeCell ref="M31:N31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29:N29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6:N26"/>
    <mergeCell ref="M27:N27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K23:L23"/>
    <mergeCell ref="M23:N23"/>
    <mergeCell ref="C24:D24"/>
    <mergeCell ref="E24:F24"/>
    <mergeCell ref="G24:H24"/>
    <mergeCell ref="I24:J24"/>
    <mergeCell ref="K24:L24"/>
    <mergeCell ref="M24:N24"/>
    <mergeCell ref="A23:A32"/>
    <mergeCell ref="C23:D23"/>
    <mergeCell ref="E23:F23"/>
    <mergeCell ref="G23:H23"/>
    <mergeCell ref="I23:J23"/>
    <mergeCell ref="C25:D25"/>
    <mergeCell ref="E25:F25"/>
    <mergeCell ref="G25:H25"/>
    <mergeCell ref="I25:J25"/>
    <mergeCell ref="K25:L25"/>
    <mergeCell ref="M25:N25"/>
    <mergeCell ref="C26:D26"/>
    <mergeCell ref="E26:F26"/>
    <mergeCell ref="G26:H26"/>
    <mergeCell ref="I26:J26"/>
    <mergeCell ref="K26:L26"/>
    <mergeCell ref="C22:D22"/>
    <mergeCell ref="E22:F22"/>
    <mergeCell ref="G22:H22"/>
    <mergeCell ref="I22:J22"/>
    <mergeCell ref="K22:L22"/>
    <mergeCell ref="M22:N22"/>
    <mergeCell ref="A19:B22"/>
    <mergeCell ref="C19:N20"/>
    <mergeCell ref="C21:D21"/>
    <mergeCell ref="E21:F21"/>
    <mergeCell ref="G21:H21"/>
    <mergeCell ref="I21:J21"/>
    <mergeCell ref="K21:L21"/>
    <mergeCell ref="M21:N21"/>
    <mergeCell ref="M17:N17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5:N15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2:N12"/>
    <mergeCell ref="M13:N13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K9:L9"/>
    <mergeCell ref="M9:N9"/>
    <mergeCell ref="C10:D10"/>
    <mergeCell ref="E10:F10"/>
    <mergeCell ref="G10:H10"/>
    <mergeCell ref="I10:J10"/>
    <mergeCell ref="K10:L10"/>
    <mergeCell ref="M10:N10"/>
    <mergeCell ref="A9:A18"/>
    <mergeCell ref="C9:D9"/>
    <mergeCell ref="E9:F9"/>
    <mergeCell ref="G9:H9"/>
    <mergeCell ref="I9:J9"/>
    <mergeCell ref="C11:D11"/>
    <mergeCell ref="E11:F11"/>
    <mergeCell ref="G11:H11"/>
    <mergeCell ref="I11:J11"/>
    <mergeCell ref="K11:L11"/>
    <mergeCell ref="M11:N11"/>
    <mergeCell ref="C12:D12"/>
    <mergeCell ref="E12:F12"/>
    <mergeCell ref="G12:H12"/>
    <mergeCell ref="I12:J12"/>
    <mergeCell ref="K12:L12"/>
    <mergeCell ref="M1:N2"/>
    <mergeCell ref="P4:Q8"/>
    <mergeCell ref="C8:D8"/>
    <mergeCell ref="E8:F8"/>
    <mergeCell ref="G8:H8"/>
    <mergeCell ref="I8:J8"/>
    <mergeCell ref="K8:L8"/>
    <mergeCell ref="M8:N8"/>
    <mergeCell ref="A5:B8"/>
    <mergeCell ref="C5:N6"/>
    <mergeCell ref="C7:D7"/>
    <mergeCell ref="E7:F7"/>
    <mergeCell ref="G7:H7"/>
    <mergeCell ref="I7:J7"/>
    <mergeCell ref="K7:L7"/>
    <mergeCell ref="M7:N7"/>
    <mergeCell ref="A1:L2"/>
  </mergeCells>
  <conditionalFormatting sqref="C9:N18 C37:N46 C23:N32">
    <cfRule type="cellIs" dxfId="6" priority="24" operator="greaterThan">
      <formula>3</formula>
    </cfRule>
    <cfRule type="cellIs" dxfId="5" priority="25" operator="greaterThan">
      <formula>0</formula>
    </cfRule>
    <cfRule type="cellIs" dxfId="4" priority="27" operator="lessThan">
      <formula>0</formula>
    </cfRule>
  </conditionalFormatting>
  <conditionalFormatting sqref="C9:N18 C37:N46 C23:N32">
    <cfRule type="cellIs" dxfId="3" priority="26" operator="greaterThan">
      <formula>0</formula>
    </cfRule>
  </conditionalFormatting>
  <conditionalFormatting sqref="C10:N18 C9:L9">
    <cfRule type="cellIs" dxfId="2" priority="3" operator="between">
      <formula>1</formula>
      <formula>3</formula>
    </cfRule>
  </conditionalFormatting>
  <conditionalFormatting sqref="C24:N32 C23:L23">
    <cfRule type="cellIs" dxfId="1" priority="2" operator="between">
      <formula>1</formula>
      <formula>3</formula>
    </cfRule>
  </conditionalFormatting>
  <conditionalFormatting sqref="C37:N46">
    <cfRule type="cellIs" dxfId="0" priority="1" operator="between">
      <formula>1</formula>
      <formula>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0E6E-D1E9-4AAB-8276-F3D0405F33EC}">
  <dimension ref="A1"/>
  <sheetViews>
    <sheetView workbookViewId="0">
      <selection activeCell="R73" sqref="R73"/>
    </sheetView>
  </sheetViews>
  <sheetFormatPr defaultRowHeight="15" x14ac:dyDescent="0.25"/>
  <sheetData/>
  <sheetProtection algorithmName="SHA-512" hashValue="+Q0G3iW52o7XsAc/eWG5VcE02vpHP5EnLHHpnI8rRKadvrUFW2mwhLgRM7oKQlD4aOxAG/tHtV41qL7JQdQ7hQ==" saltValue="M2VmJx9LvPCU6iuYaCYy1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5C23-E99E-418A-A936-39013C6552A7}">
  <dimension ref="A3:N44"/>
  <sheetViews>
    <sheetView tabSelected="1" workbookViewId="0">
      <selection activeCell="Q18" sqref="Q18"/>
    </sheetView>
  </sheetViews>
  <sheetFormatPr defaultRowHeight="15" x14ac:dyDescent="0.25"/>
  <sheetData>
    <row r="3" spans="1:14" x14ac:dyDescent="0.25">
      <c r="A3" s="30" t="s">
        <v>33</v>
      </c>
      <c r="B3" s="31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32"/>
      <c r="B4" s="3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5">
      <c r="A5" s="32"/>
      <c r="B5" s="33"/>
      <c r="C5" s="29">
        <v>35</v>
      </c>
      <c r="D5" s="29"/>
      <c r="E5" s="29">
        <v>40</v>
      </c>
      <c r="F5" s="29"/>
      <c r="G5" s="29">
        <v>45</v>
      </c>
      <c r="H5" s="29"/>
      <c r="I5" s="29">
        <v>50</v>
      </c>
      <c r="J5" s="29"/>
      <c r="K5" s="29">
        <v>55</v>
      </c>
      <c r="L5" s="29"/>
      <c r="M5" s="29">
        <v>60</v>
      </c>
      <c r="N5" s="29"/>
    </row>
    <row r="6" spans="1:14" x14ac:dyDescent="0.25">
      <c r="A6" s="34"/>
      <c r="B6" s="35"/>
      <c r="C6" s="10" t="s">
        <v>30</v>
      </c>
      <c r="D6" s="10" t="s">
        <v>36</v>
      </c>
      <c r="E6" s="10" t="s">
        <v>30</v>
      </c>
      <c r="F6" s="10" t="s">
        <v>36</v>
      </c>
      <c r="G6" s="10" t="s">
        <v>30</v>
      </c>
      <c r="H6" s="10" t="s">
        <v>36</v>
      </c>
      <c r="I6" s="10" t="s">
        <v>30</v>
      </c>
      <c r="J6" s="10" t="s">
        <v>36</v>
      </c>
      <c r="K6" s="10" t="s">
        <v>30</v>
      </c>
      <c r="L6" s="10" t="s">
        <v>36</v>
      </c>
      <c r="M6" s="10" t="s">
        <v>30</v>
      </c>
      <c r="N6" s="10" t="s">
        <v>36</v>
      </c>
    </row>
    <row r="7" spans="1:14" x14ac:dyDescent="0.25">
      <c r="A7" s="41"/>
      <c r="B7" s="2">
        <v>-20</v>
      </c>
      <c r="C7" s="11">
        <v>4.22</v>
      </c>
      <c r="D7" s="11">
        <v>2.68</v>
      </c>
      <c r="E7" s="11">
        <v>4.0999999999999996</v>
      </c>
      <c r="F7" s="11">
        <v>2.4500000000000002</v>
      </c>
      <c r="G7" s="11">
        <v>3.99</v>
      </c>
      <c r="H7" s="11">
        <v>2.16</v>
      </c>
      <c r="I7" s="11">
        <v>3.52</v>
      </c>
      <c r="J7" s="11">
        <v>1.8</v>
      </c>
      <c r="K7" s="11">
        <v>3.15</v>
      </c>
      <c r="L7" s="11">
        <v>1.61</v>
      </c>
      <c r="M7" s="14"/>
      <c r="N7" s="14"/>
    </row>
    <row r="8" spans="1:14" x14ac:dyDescent="0.25">
      <c r="A8" s="41"/>
      <c r="B8" s="8">
        <v>-15</v>
      </c>
      <c r="C8" s="12">
        <v>5.2</v>
      </c>
      <c r="D8" s="12">
        <v>3.2</v>
      </c>
      <c r="E8" s="12">
        <v>4.79</v>
      </c>
      <c r="F8" s="12">
        <v>2.86</v>
      </c>
      <c r="G8" s="12">
        <v>4.5599999999999996</v>
      </c>
      <c r="H8" s="12">
        <v>2.5099999999999998</v>
      </c>
      <c r="I8" s="12">
        <v>4.5</v>
      </c>
      <c r="J8" s="12">
        <v>2.35</v>
      </c>
      <c r="K8" s="12">
        <v>4.0199999999999996</v>
      </c>
      <c r="L8" s="12">
        <v>2</v>
      </c>
      <c r="M8" s="12">
        <v>3.56</v>
      </c>
      <c r="N8" s="12">
        <v>1.7</v>
      </c>
    </row>
    <row r="9" spans="1:14" x14ac:dyDescent="0.25">
      <c r="A9" s="41"/>
      <c r="B9" s="2">
        <v>-10</v>
      </c>
      <c r="C9" s="10">
        <v>6.31</v>
      </c>
      <c r="D9" s="10">
        <v>3.43</v>
      </c>
      <c r="E9" s="10">
        <v>6.03</v>
      </c>
      <c r="F9" s="10">
        <v>3.1</v>
      </c>
      <c r="G9" s="10">
        <v>5.88</v>
      </c>
      <c r="H9" s="10">
        <v>2.87</v>
      </c>
      <c r="I9" s="10">
        <v>5.69</v>
      </c>
      <c r="J9" s="10">
        <v>2.6</v>
      </c>
      <c r="K9" s="10">
        <v>4.8</v>
      </c>
      <c r="L9" s="10">
        <v>2.12</v>
      </c>
      <c r="M9" s="10">
        <v>4.45</v>
      </c>
      <c r="N9" s="10">
        <v>1.8</v>
      </c>
    </row>
    <row r="10" spans="1:14" x14ac:dyDescent="0.25">
      <c r="A10" s="41"/>
      <c r="B10" s="8">
        <v>-7</v>
      </c>
      <c r="C10" s="12">
        <v>6.66</v>
      </c>
      <c r="D10" s="12">
        <v>3.52</v>
      </c>
      <c r="E10" s="12">
        <v>6.47</v>
      </c>
      <c r="F10" s="12">
        <v>3.23</v>
      </c>
      <c r="G10" s="12">
        <v>6.28</v>
      </c>
      <c r="H10" s="12">
        <v>3.01</v>
      </c>
      <c r="I10" s="12">
        <v>6.09</v>
      </c>
      <c r="J10" s="12">
        <v>2.72</v>
      </c>
      <c r="K10" s="12">
        <v>5.35</v>
      </c>
      <c r="L10" s="12">
        <v>2.2599999999999998</v>
      </c>
      <c r="M10" s="12">
        <v>4.9800000000000004</v>
      </c>
      <c r="N10" s="12">
        <v>1.93</v>
      </c>
    </row>
    <row r="11" spans="1:14" x14ac:dyDescent="0.25">
      <c r="A11" s="41"/>
      <c r="B11" s="8">
        <v>-5</v>
      </c>
      <c r="C11" s="12">
        <v>7</v>
      </c>
      <c r="D11" s="12">
        <v>3.6</v>
      </c>
      <c r="E11" s="12">
        <v>6.91</v>
      </c>
      <c r="F11" s="12">
        <v>3.36</v>
      </c>
      <c r="G11" s="12">
        <v>6.68</v>
      </c>
      <c r="H11" s="12">
        <v>3.15</v>
      </c>
      <c r="I11" s="12">
        <v>6.48</v>
      </c>
      <c r="J11" s="12">
        <v>2.84</v>
      </c>
      <c r="K11" s="12">
        <v>5.9</v>
      </c>
      <c r="L11" s="12">
        <v>2.4</v>
      </c>
      <c r="M11" s="12">
        <v>5.5</v>
      </c>
      <c r="N11" s="12">
        <v>2.0499999999999998</v>
      </c>
    </row>
    <row r="12" spans="1:14" x14ac:dyDescent="0.25">
      <c r="A12" s="41"/>
      <c r="B12" s="8">
        <v>0</v>
      </c>
      <c r="C12" s="12">
        <v>7.96</v>
      </c>
      <c r="D12" s="12">
        <v>4.1399999999999997</v>
      </c>
      <c r="E12" s="12">
        <v>7.68</v>
      </c>
      <c r="F12" s="12">
        <v>3.77</v>
      </c>
      <c r="G12" s="12">
        <v>7.39</v>
      </c>
      <c r="H12" s="12">
        <v>3.46</v>
      </c>
      <c r="I12" s="12">
        <v>7.2</v>
      </c>
      <c r="J12" s="12">
        <v>3.15</v>
      </c>
      <c r="K12" s="12">
        <v>6.9</v>
      </c>
      <c r="L12" s="12">
        <v>2.72</v>
      </c>
      <c r="M12" s="12">
        <v>6.4</v>
      </c>
      <c r="N12" s="12">
        <v>2.2999999999999998</v>
      </c>
    </row>
    <row r="13" spans="1:14" x14ac:dyDescent="0.25">
      <c r="A13" s="41"/>
      <c r="B13" s="2">
        <v>2</v>
      </c>
      <c r="C13" s="10">
        <v>8.2899999999999991</v>
      </c>
      <c r="D13" s="10">
        <v>4.5199999999999996</v>
      </c>
      <c r="E13" s="10">
        <v>8.06</v>
      </c>
      <c r="F13" s="10">
        <v>4.1399999999999997</v>
      </c>
      <c r="G13" s="10">
        <v>7.85</v>
      </c>
      <c r="H13" s="10">
        <v>3.68</v>
      </c>
      <c r="I13" s="10">
        <v>7.65</v>
      </c>
      <c r="J13" s="10">
        <v>3.33</v>
      </c>
      <c r="K13" s="10">
        <v>7.3</v>
      </c>
      <c r="L13" s="10">
        <v>2.86</v>
      </c>
      <c r="M13" s="10">
        <v>6.75</v>
      </c>
      <c r="N13" s="10">
        <v>2.4</v>
      </c>
    </row>
    <row r="14" spans="1:14" x14ac:dyDescent="0.25">
      <c r="A14" s="41"/>
      <c r="B14" s="8">
        <v>7</v>
      </c>
      <c r="C14" s="12">
        <v>9.1</v>
      </c>
      <c r="D14" s="12">
        <v>5.3</v>
      </c>
      <c r="E14" s="12">
        <v>8.93</v>
      </c>
      <c r="F14" s="12">
        <v>4.83</v>
      </c>
      <c r="G14" s="12">
        <v>8.82</v>
      </c>
      <c r="H14" s="12">
        <v>4.2</v>
      </c>
      <c r="I14" s="12">
        <v>8.61</v>
      </c>
      <c r="J14" s="12">
        <v>3.75</v>
      </c>
      <c r="K14" s="12">
        <v>8.2750000000000004</v>
      </c>
      <c r="L14" s="12">
        <v>3.2</v>
      </c>
      <c r="M14" s="12">
        <v>7.7</v>
      </c>
      <c r="N14" s="12">
        <v>2.7</v>
      </c>
    </row>
    <row r="15" spans="1:14" x14ac:dyDescent="0.25">
      <c r="A15" s="41"/>
      <c r="B15" s="2">
        <v>15</v>
      </c>
      <c r="C15" s="10">
        <v>10.9</v>
      </c>
      <c r="D15" s="10">
        <v>6.2</v>
      </c>
      <c r="E15" s="10">
        <v>10.9</v>
      </c>
      <c r="F15" s="10">
        <v>5.51</v>
      </c>
      <c r="G15" s="10">
        <v>10.7</v>
      </c>
      <c r="H15" s="10">
        <v>4.8600000000000003</v>
      </c>
      <c r="I15" s="10">
        <v>10.5</v>
      </c>
      <c r="J15" s="10">
        <v>4.45</v>
      </c>
      <c r="K15" s="10">
        <v>10.4</v>
      </c>
      <c r="L15" s="10">
        <v>4.04</v>
      </c>
      <c r="M15" s="10">
        <v>10</v>
      </c>
      <c r="N15" s="10">
        <v>3.56</v>
      </c>
    </row>
    <row r="16" spans="1:14" x14ac:dyDescent="0.25">
      <c r="A16" s="41"/>
      <c r="B16" s="8">
        <v>20</v>
      </c>
      <c r="C16" s="12">
        <v>12.1</v>
      </c>
      <c r="D16" s="12">
        <v>6.65</v>
      </c>
      <c r="E16" s="12">
        <v>11.7</v>
      </c>
      <c r="F16" s="12">
        <v>5.95</v>
      </c>
      <c r="G16" s="12">
        <v>11.4</v>
      </c>
      <c r="H16" s="12">
        <v>5.35</v>
      </c>
      <c r="I16" s="12">
        <v>11.2</v>
      </c>
      <c r="J16" s="12">
        <v>4.95</v>
      </c>
      <c r="K16" s="12">
        <v>11.1</v>
      </c>
      <c r="L16" s="12">
        <v>4.3899999999999997</v>
      </c>
      <c r="M16" s="12">
        <v>10.8</v>
      </c>
      <c r="N16" s="12">
        <v>3.95</v>
      </c>
    </row>
    <row r="17" spans="1:14" ht="15" customHeight="1" x14ac:dyDescent="0.25">
      <c r="A17" s="30" t="s">
        <v>34</v>
      </c>
      <c r="B17" s="31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5" customHeight="1" x14ac:dyDescent="0.25">
      <c r="A18" s="32"/>
      <c r="B18" s="33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ht="15" customHeight="1" x14ac:dyDescent="0.25">
      <c r="A19" s="32"/>
      <c r="B19" s="33"/>
      <c r="C19" s="29">
        <v>35</v>
      </c>
      <c r="D19" s="29"/>
      <c r="E19" s="29">
        <v>40</v>
      </c>
      <c r="F19" s="29"/>
      <c r="G19" s="29">
        <v>45</v>
      </c>
      <c r="H19" s="29"/>
      <c r="I19" s="29">
        <v>50</v>
      </c>
      <c r="J19" s="29"/>
      <c r="K19" s="29">
        <v>55</v>
      </c>
      <c r="L19" s="29"/>
      <c r="M19" s="29">
        <v>60</v>
      </c>
      <c r="N19" s="29"/>
    </row>
    <row r="20" spans="1:14" ht="15" customHeight="1" x14ac:dyDescent="0.25">
      <c r="A20" s="34"/>
      <c r="B20" s="35"/>
      <c r="C20" s="10" t="s">
        <v>30</v>
      </c>
      <c r="D20" s="10" t="s">
        <v>36</v>
      </c>
      <c r="E20" s="10" t="s">
        <v>30</v>
      </c>
      <c r="F20" s="10" t="s">
        <v>36</v>
      </c>
      <c r="G20" s="10" t="s">
        <v>30</v>
      </c>
      <c r="H20" s="10" t="s">
        <v>36</v>
      </c>
      <c r="I20" s="10" t="s">
        <v>30</v>
      </c>
      <c r="J20" s="10" t="s">
        <v>36</v>
      </c>
      <c r="K20" s="10" t="s">
        <v>30</v>
      </c>
      <c r="L20" s="10" t="s">
        <v>36</v>
      </c>
      <c r="M20" s="10" t="s">
        <v>30</v>
      </c>
      <c r="N20" s="10" t="s">
        <v>36</v>
      </c>
    </row>
    <row r="21" spans="1:14" x14ac:dyDescent="0.25">
      <c r="A21" s="41"/>
      <c r="B21" s="2">
        <v>-20</v>
      </c>
      <c r="C21" s="11">
        <v>7.12</v>
      </c>
      <c r="D21" s="11">
        <v>2.65</v>
      </c>
      <c r="E21" s="11">
        <v>6.8</v>
      </c>
      <c r="F21" s="11">
        <v>2.37</v>
      </c>
      <c r="G21" s="11">
        <v>6.31</v>
      </c>
      <c r="H21" s="11">
        <v>2.1</v>
      </c>
      <c r="I21" s="11">
        <v>5.89</v>
      </c>
      <c r="J21" s="11">
        <v>1.9</v>
      </c>
      <c r="K21" s="11">
        <v>5.18</v>
      </c>
      <c r="L21" s="11">
        <v>1.72</v>
      </c>
      <c r="M21" s="14"/>
      <c r="N21" s="14"/>
    </row>
    <row r="22" spans="1:14" x14ac:dyDescent="0.25">
      <c r="A22" s="41"/>
      <c r="B22" s="8">
        <v>-15</v>
      </c>
      <c r="C22" s="12">
        <v>7.85</v>
      </c>
      <c r="D22" s="12">
        <v>2.91</v>
      </c>
      <c r="E22" s="12">
        <v>7.62</v>
      </c>
      <c r="F22" s="12">
        <v>2.62</v>
      </c>
      <c r="G22" s="12">
        <v>7.1</v>
      </c>
      <c r="H22" s="12">
        <v>2.37</v>
      </c>
      <c r="I22" s="12">
        <v>6.81</v>
      </c>
      <c r="J22" s="12">
        <v>2.17</v>
      </c>
      <c r="K22" s="12">
        <v>6.2</v>
      </c>
      <c r="L22" s="12">
        <v>1.93</v>
      </c>
      <c r="M22" s="12">
        <v>5.7</v>
      </c>
      <c r="N22" s="12">
        <v>1.68</v>
      </c>
    </row>
    <row r="23" spans="1:14" x14ac:dyDescent="0.25">
      <c r="A23" s="41"/>
      <c r="B23" s="2">
        <v>-10</v>
      </c>
      <c r="C23" s="10">
        <v>9.3000000000000007</v>
      </c>
      <c r="D23" s="10">
        <v>3.32</v>
      </c>
      <c r="E23" s="10">
        <v>8.5299999999999994</v>
      </c>
      <c r="F23" s="10">
        <v>2.92</v>
      </c>
      <c r="G23" s="10">
        <v>8.34</v>
      </c>
      <c r="H23" s="10">
        <v>2.72</v>
      </c>
      <c r="I23" s="10">
        <v>8.1199999999999992</v>
      </c>
      <c r="J23" s="10">
        <v>2.57</v>
      </c>
      <c r="K23" s="10">
        <v>7.41</v>
      </c>
      <c r="L23" s="10">
        <v>2.12</v>
      </c>
      <c r="M23" s="10">
        <v>6.8</v>
      </c>
      <c r="N23" s="10">
        <v>1.8</v>
      </c>
    </row>
    <row r="24" spans="1:14" x14ac:dyDescent="0.25">
      <c r="A24" s="41"/>
      <c r="B24" s="8">
        <v>-7</v>
      </c>
      <c r="C24" s="12">
        <v>9.73</v>
      </c>
      <c r="D24" s="12">
        <v>3.57</v>
      </c>
      <c r="E24" s="12">
        <v>9.1199999999999992</v>
      </c>
      <c r="F24" s="12">
        <v>3.16</v>
      </c>
      <c r="G24" s="12">
        <v>8.8800000000000008</v>
      </c>
      <c r="H24" s="12">
        <v>2.91</v>
      </c>
      <c r="I24" s="12">
        <v>8.61</v>
      </c>
      <c r="J24" s="12">
        <v>2.69</v>
      </c>
      <c r="K24" s="12">
        <v>7.95</v>
      </c>
      <c r="L24" s="12">
        <v>2.2599999999999998</v>
      </c>
      <c r="M24" s="12">
        <v>7.1</v>
      </c>
      <c r="N24" s="12">
        <v>1.88</v>
      </c>
    </row>
    <row r="25" spans="1:14" x14ac:dyDescent="0.25">
      <c r="A25" s="41"/>
      <c r="B25" s="8">
        <v>-5</v>
      </c>
      <c r="C25" s="12">
        <v>10.199999999999999</v>
      </c>
      <c r="D25" s="12">
        <v>3.81</v>
      </c>
      <c r="E25" s="12">
        <v>9.7100000000000009</v>
      </c>
      <c r="F25" s="12">
        <v>3.4</v>
      </c>
      <c r="G25" s="12">
        <v>9.42</v>
      </c>
      <c r="H25" s="12">
        <v>3.1</v>
      </c>
      <c r="I25" s="12">
        <v>9.1</v>
      </c>
      <c r="J25" s="12">
        <v>2.8</v>
      </c>
      <c r="K25" s="12">
        <v>8.49</v>
      </c>
      <c r="L25" s="12">
        <v>2.4</v>
      </c>
      <c r="M25" s="12">
        <v>7.4</v>
      </c>
      <c r="N25" s="12">
        <v>1.95</v>
      </c>
    </row>
    <row r="26" spans="1:14" x14ac:dyDescent="0.25">
      <c r="A26" s="41"/>
      <c r="B26" s="8">
        <v>0</v>
      </c>
      <c r="C26" s="12">
        <v>10.9</v>
      </c>
      <c r="D26" s="12">
        <v>4.3600000000000003</v>
      </c>
      <c r="E26" s="12">
        <v>10.4</v>
      </c>
      <c r="F26" s="12">
        <v>3.6</v>
      </c>
      <c r="G26" s="12">
        <v>10.199999999999999</v>
      </c>
      <c r="H26" s="12">
        <v>3.3</v>
      </c>
      <c r="I26" s="12">
        <v>9.8699999999999992</v>
      </c>
      <c r="J26" s="12">
        <v>3</v>
      </c>
      <c r="K26" s="12">
        <v>9.35</v>
      </c>
      <c r="L26" s="12">
        <v>2.69</v>
      </c>
      <c r="M26" s="12">
        <v>8.15</v>
      </c>
      <c r="N26" s="12">
        <v>2.1</v>
      </c>
    </row>
    <row r="27" spans="1:14" x14ac:dyDescent="0.25">
      <c r="A27" s="41"/>
      <c r="B27" s="2">
        <v>2</v>
      </c>
      <c r="C27" s="10">
        <v>11.44</v>
      </c>
      <c r="D27" s="10">
        <v>4.6100000000000003</v>
      </c>
      <c r="E27" s="10">
        <v>11.03</v>
      </c>
      <c r="F27" s="10">
        <v>3.9</v>
      </c>
      <c r="G27" s="10">
        <v>10.74</v>
      </c>
      <c r="H27" s="10">
        <v>3.5</v>
      </c>
      <c r="I27" s="10">
        <v>10.51</v>
      </c>
      <c r="J27" s="10">
        <v>3.15</v>
      </c>
      <c r="K27" s="10">
        <v>9.85</v>
      </c>
      <c r="L27" s="10">
        <v>2.8</v>
      </c>
      <c r="M27" s="10">
        <v>8.68</v>
      </c>
      <c r="N27" s="10">
        <v>2.25</v>
      </c>
    </row>
    <row r="28" spans="1:14" x14ac:dyDescent="0.25">
      <c r="A28" s="41"/>
      <c r="B28" s="8">
        <v>7</v>
      </c>
      <c r="C28" s="12">
        <v>12.66</v>
      </c>
      <c r="D28" s="12">
        <v>5.03</v>
      </c>
      <c r="E28" s="12">
        <v>12.29</v>
      </c>
      <c r="F28" s="12">
        <v>4.2</v>
      </c>
      <c r="G28" s="12">
        <v>11.96</v>
      </c>
      <c r="H28" s="12">
        <v>3.95</v>
      </c>
      <c r="I28" s="12">
        <v>11.73</v>
      </c>
      <c r="J28" s="12">
        <v>3.61</v>
      </c>
      <c r="K28" s="12">
        <v>10.98</v>
      </c>
      <c r="L28" s="12">
        <v>3.16</v>
      </c>
      <c r="M28" s="12">
        <v>9.9</v>
      </c>
      <c r="N28" s="12">
        <v>2.6</v>
      </c>
    </row>
    <row r="29" spans="1:14" x14ac:dyDescent="0.25">
      <c r="A29" s="41"/>
      <c r="B29" s="2">
        <v>15</v>
      </c>
      <c r="C29" s="10">
        <v>13.99</v>
      </c>
      <c r="D29" s="10">
        <v>5.81</v>
      </c>
      <c r="E29" s="10">
        <v>13.52</v>
      </c>
      <c r="F29" s="10">
        <v>5.21</v>
      </c>
      <c r="G29" s="10">
        <v>13.3</v>
      </c>
      <c r="H29" s="10">
        <v>4.62</v>
      </c>
      <c r="I29" s="10">
        <v>12.9</v>
      </c>
      <c r="J29" s="10">
        <v>4.28</v>
      </c>
      <c r="K29" s="10">
        <v>12.51</v>
      </c>
      <c r="L29" s="10">
        <v>3.82</v>
      </c>
      <c r="M29" s="10">
        <v>12.05</v>
      </c>
      <c r="N29" s="10">
        <v>3.42</v>
      </c>
    </row>
    <row r="30" spans="1:14" x14ac:dyDescent="0.25">
      <c r="A30" s="41"/>
      <c r="B30" s="8">
        <v>20</v>
      </c>
      <c r="C30" s="12">
        <v>15.4</v>
      </c>
      <c r="D30" s="12">
        <v>6.23</v>
      </c>
      <c r="E30" s="12">
        <v>14.78</v>
      </c>
      <c r="F30" s="12">
        <v>5.62</v>
      </c>
      <c r="G30" s="12">
        <v>14.49</v>
      </c>
      <c r="H30" s="12">
        <v>5.12</v>
      </c>
      <c r="I30" s="12">
        <v>14.17</v>
      </c>
      <c r="J30" s="12">
        <v>4.67</v>
      </c>
      <c r="K30" s="12">
        <v>13.56</v>
      </c>
      <c r="L30" s="12">
        <v>4.1100000000000003</v>
      </c>
      <c r="M30" s="12">
        <v>12.89</v>
      </c>
      <c r="N30" s="12">
        <v>3.71</v>
      </c>
    </row>
    <row r="31" spans="1:14" ht="15" customHeight="1" x14ac:dyDescent="0.25">
      <c r="A31" s="30" t="s">
        <v>35</v>
      </c>
      <c r="B31" s="31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15" customHeight="1" x14ac:dyDescent="0.25">
      <c r="A32" s="32"/>
      <c r="B32" s="33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ht="15" customHeight="1" x14ac:dyDescent="0.25">
      <c r="A33" s="32"/>
      <c r="B33" s="33"/>
      <c r="C33" s="29">
        <v>35</v>
      </c>
      <c r="D33" s="29"/>
      <c r="E33" s="29">
        <v>40</v>
      </c>
      <c r="F33" s="29"/>
      <c r="G33" s="29">
        <v>45</v>
      </c>
      <c r="H33" s="29"/>
      <c r="I33" s="29">
        <v>50</v>
      </c>
      <c r="J33" s="29"/>
      <c r="K33" s="29">
        <v>55</v>
      </c>
      <c r="L33" s="29"/>
      <c r="M33" s="29">
        <v>60</v>
      </c>
      <c r="N33" s="29"/>
    </row>
    <row r="34" spans="1:14" ht="15" customHeight="1" x14ac:dyDescent="0.25">
      <c r="A34" s="34"/>
      <c r="B34" s="35"/>
      <c r="C34" s="10" t="s">
        <v>30</v>
      </c>
      <c r="D34" s="10" t="s">
        <v>36</v>
      </c>
      <c r="E34" s="10" t="s">
        <v>30</v>
      </c>
      <c r="F34" s="10" t="s">
        <v>36</v>
      </c>
      <c r="G34" s="10" t="s">
        <v>30</v>
      </c>
      <c r="H34" s="10" t="s">
        <v>36</v>
      </c>
      <c r="I34" s="10" t="s">
        <v>30</v>
      </c>
      <c r="J34" s="10" t="s">
        <v>36</v>
      </c>
      <c r="K34" s="10" t="s">
        <v>30</v>
      </c>
      <c r="L34" s="10" t="s">
        <v>36</v>
      </c>
      <c r="M34" s="10" t="s">
        <v>30</v>
      </c>
      <c r="N34" s="10" t="s">
        <v>36</v>
      </c>
    </row>
    <row r="35" spans="1:14" x14ac:dyDescent="0.25">
      <c r="A35" s="41"/>
      <c r="B35" s="2">
        <v>-20</v>
      </c>
      <c r="C35" s="11">
        <v>8.82</v>
      </c>
      <c r="D35" s="11">
        <v>2.42</v>
      </c>
      <c r="E35" s="11">
        <v>8.16</v>
      </c>
      <c r="F35" s="11">
        <v>2.06</v>
      </c>
      <c r="G35" s="11">
        <v>7.72</v>
      </c>
      <c r="H35" s="11">
        <v>1.87</v>
      </c>
      <c r="I35" s="11">
        <v>7.31</v>
      </c>
      <c r="J35" s="11">
        <v>1.68</v>
      </c>
      <c r="K35" s="11">
        <v>6.72</v>
      </c>
      <c r="L35" s="11">
        <v>1.54</v>
      </c>
      <c r="M35" s="11">
        <v>6.08</v>
      </c>
      <c r="N35" s="1">
        <v>1.43</v>
      </c>
    </row>
    <row r="36" spans="1:14" x14ac:dyDescent="0.25">
      <c r="A36" s="41"/>
      <c r="B36" s="8">
        <v>-15</v>
      </c>
      <c r="C36" s="12">
        <v>10.16</v>
      </c>
      <c r="D36" s="12">
        <v>2.75</v>
      </c>
      <c r="E36" s="12">
        <v>9.7200000000000006</v>
      </c>
      <c r="F36" s="12">
        <v>2.4300000000000002</v>
      </c>
      <c r="G36" s="12">
        <v>9.26</v>
      </c>
      <c r="H36" s="12">
        <v>2.1800000000000002</v>
      </c>
      <c r="I36" s="12">
        <v>8.4499999999999993</v>
      </c>
      <c r="J36" s="12">
        <v>1.86</v>
      </c>
      <c r="K36" s="12">
        <v>7.74</v>
      </c>
      <c r="L36" s="12">
        <v>1.65</v>
      </c>
      <c r="M36" s="12">
        <v>7.29</v>
      </c>
      <c r="N36" s="12">
        <v>1.52</v>
      </c>
    </row>
    <row r="37" spans="1:14" x14ac:dyDescent="0.25">
      <c r="A37" s="41"/>
      <c r="B37" s="2">
        <v>-10</v>
      </c>
      <c r="C37" s="10">
        <v>12.02</v>
      </c>
      <c r="D37" s="10">
        <v>3.46</v>
      </c>
      <c r="E37" s="10">
        <v>11.32</v>
      </c>
      <c r="F37" s="10">
        <v>3.16</v>
      </c>
      <c r="G37" s="10">
        <v>10.75</v>
      </c>
      <c r="H37" s="10">
        <v>2.78</v>
      </c>
      <c r="I37" s="10">
        <v>10.16</v>
      </c>
      <c r="J37" s="10">
        <v>2.44</v>
      </c>
      <c r="K37" s="10">
        <v>9.56</v>
      </c>
      <c r="L37" s="10">
        <v>2.08</v>
      </c>
      <c r="M37" s="10">
        <v>8.86</v>
      </c>
      <c r="N37" s="10">
        <v>1.79</v>
      </c>
    </row>
    <row r="38" spans="1:14" x14ac:dyDescent="0.25">
      <c r="A38" s="41"/>
      <c r="B38" s="8">
        <v>-7</v>
      </c>
      <c r="C38" s="12">
        <v>13.04</v>
      </c>
      <c r="D38" s="12">
        <v>3.77</v>
      </c>
      <c r="E38" s="12">
        <v>12.5</v>
      </c>
      <c r="F38" s="12">
        <v>3.46</v>
      </c>
      <c r="G38" s="12">
        <v>11.79</v>
      </c>
      <c r="H38" s="12">
        <v>3.11</v>
      </c>
      <c r="I38" s="12">
        <v>11.195</v>
      </c>
      <c r="J38" s="12">
        <v>2.8</v>
      </c>
      <c r="K38" s="12">
        <v>10.62</v>
      </c>
      <c r="L38" s="12">
        <v>2.37</v>
      </c>
      <c r="M38" s="12">
        <v>10.005000000000001</v>
      </c>
      <c r="N38" s="12">
        <v>2.1</v>
      </c>
    </row>
    <row r="39" spans="1:14" x14ac:dyDescent="0.25">
      <c r="A39" s="41"/>
      <c r="B39" s="8">
        <v>-5</v>
      </c>
      <c r="C39" s="12">
        <v>14.06</v>
      </c>
      <c r="D39" s="12">
        <v>4.09</v>
      </c>
      <c r="E39" s="12">
        <v>13.68</v>
      </c>
      <c r="F39" s="12">
        <v>3.76</v>
      </c>
      <c r="G39" s="12">
        <v>12.82</v>
      </c>
      <c r="H39" s="12">
        <v>3.43</v>
      </c>
      <c r="I39" s="12">
        <v>12.23</v>
      </c>
      <c r="J39" s="12">
        <v>3.16</v>
      </c>
      <c r="K39" s="12">
        <v>11.68</v>
      </c>
      <c r="L39" s="12">
        <v>2.67</v>
      </c>
      <c r="M39" s="12">
        <v>11.15</v>
      </c>
      <c r="N39" s="12">
        <v>2.41</v>
      </c>
    </row>
    <row r="40" spans="1:14" x14ac:dyDescent="0.25">
      <c r="A40" s="41"/>
      <c r="B40" s="8">
        <v>0</v>
      </c>
      <c r="C40" s="12">
        <v>16.28</v>
      </c>
      <c r="D40" s="12">
        <v>4.78</v>
      </c>
      <c r="E40" s="12">
        <v>15.64</v>
      </c>
      <c r="F40" s="12">
        <v>4.43</v>
      </c>
      <c r="G40" s="12">
        <v>15.05</v>
      </c>
      <c r="H40" s="12">
        <v>4.08</v>
      </c>
      <c r="I40" s="12">
        <v>14.56</v>
      </c>
      <c r="J40" s="12">
        <v>3.64</v>
      </c>
      <c r="K40" s="12">
        <v>14.02</v>
      </c>
      <c r="L40" s="12">
        <v>2.97</v>
      </c>
      <c r="M40" s="12">
        <v>13.48</v>
      </c>
      <c r="N40" s="12">
        <v>2.69</v>
      </c>
    </row>
    <row r="41" spans="1:14" x14ac:dyDescent="0.25">
      <c r="A41" s="41"/>
      <c r="B41" s="2">
        <v>2</v>
      </c>
      <c r="C41" s="10">
        <v>17.25</v>
      </c>
      <c r="D41" s="10">
        <v>4.97</v>
      </c>
      <c r="E41" s="10">
        <v>16.68</v>
      </c>
      <c r="F41" s="10">
        <v>4.6100000000000003</v>
      </c>
      <c r="G41" s="10">
        <v>16.12</v>
      </c>
      <c r="H41" s="10">
        <v>4.22</v>
      </c>
      <c r="I41" s="10">
        <v>15.59</v>
      </c>
      <c r="J41" s="10">
        <v>3.7549999999999999</v>
      </c>
      <c r="K41" s="10">
        <v>15.1</v>
      </c>
      <c r="L41" s="10">
        <v>3.19</v>
      </c>
      <c r="M41" s="10">
        <v>14.5</v>
      </c>
      <c r="N41" s="10">
        <v>2.78</v>
      </c>
    </row>
    <row r="42" spans="1:14" x14ac:dyDescent="0.25">
      <c r="A42" s="41"/>
      <c r="B42" s="8">
        <v>7</v>
      </c>
      <c r="C42" s="12">
        <v>19.53</v>
      </c>
      <c r="D42" s="12">
        <v>5.39</v>
      </c>
      <c r="E42" s="12">
        <v>19.13</v>
      </c>
      <c r="F42" s="12">
        <v>4.96</v>
      </c>
      <c r="G42" s="12">
        <v>18.579999999999998</v>
      </c>
      <c r="H42" s="12">
        <v>4.5599999999999996</v>
      </c>
      <c r="I42" s="12">
        <v>18.03</v>
      </c>
      <c r="J42" s="12">
        <v>4.0999999999999996</v>
      </c>
      <c r="K42" s="12">
        <v>17.61</v>
      </c>
      <c r="L42" s="12">
        <v>3.63</v>
      </c>
      <c r="M42" s="12">
        <v>16.98</v>
      </c>
      <c r="N42" s="12">
        <v>3.07</v>
      </c>
    </row>
    <row r="43" spans="1:14" x14ac:dyDescent="0.25">
      <c r="A43" s="41"/>
      <c r="B43" s="2">
        <v>15</v>
      </c>
      <c r="C43" s="10">
        <v>22.42</v>
      </c>
      <c r="D43" s="10">
        <v>5.94</v>
      </c>
      <c r="E43" s="10">
        <v>21.94</v>
      </c>
      <c r="F43" s="10">
        <v>5.63</v>
      </c>
      <c r="G43" s="10">
        <v>21.36</v>
      </c>
      <c r="H43" s="10">
        <v>5.12</v>
      </c>
      <c r="I43" s="10">
        <v>20.92</v>
      </c>
      <c r="J43" s="10">
        <v>4.7699999999999996</v>
      </c>
      <c r="K43" s="10">
        <v>20.47</v>
      </c>
      <c r="L43" s="10">
        <v>4.24</v>
      </c>
      <c r="M43" s="10">
        <v>19.97</v>
      </c>
      <c r="N43" s="10">
        <v>3.76</v>
      </c>
    </row>
    <row r="44" spans="1:14" x14ac:dyDescent="0.25">
      <c r="A44" s="41"/>
      <c r="B44" s="8">
        <v>20</v>
      </c>
      <c r="C44" s="12">
        <v>23.98</v>
      </c>
      <c r="D44" s="12">
        <v>6.29</v>
      </c>
      <c r="E44" s="12">
        <v>23.45</v>
      </c>
      <c r="F44" s="12">
        <v>5.94</v>
      </c>
      <c r="G44" s="12">
        <v>22.75</v>
      </c>
      <c r="H44" s="12">
        <v>5.65</v>
      </c>
      <c r="I44" s="12">
        <v>22.25</v>
      </c>
      <c r="J44" s="12">
        <v>5.21</v>
      </c>
      <c r="K44" s="12">
        <v>21.68</v>
      </c>
      <c r="L44" s="12">
        <v>4.76</v>
      </c>
      <c r="M44" s="12">
        <v>20.87</v>
      </c>
      <c r="N44" s="12">
        <v>4.3099999999999996</v>
      </c>
    </row>
  </sheetData>
  <sheetProtection algorithmName="SHA-512" hashValue="FYv70tTXiI9XJ/cC5/OWAngyPJX4ZOxzn8MyZJUZuoRG4EJDd3EI5/tOHVhmhsojsnFcx4z1CXT2DiWS3Hd6Mw==" saltValue="e47OMIOqd89W+1I7+rO6xw==" spinCount="100000" sheet="1" objects="1" scenarios="1"/>
  <mergeCells count="27">
    <mergeCell ref="A35:A44"/>
    <mergeCell ref="A21:A30"/>
    <mergeCell ref="A31:B34"/>
    <mergeCell ref="C31:N32"/>
    <mergeCell ref="C33:D33"/>
    <mergeCell ref="E33:F33"/>
    <mergeCell ref="G33:H33"/>
    <mergeCell ref="I33:J33"/>
    <mergeCell ref="K33:L33"/>
    <mergeCell ref="M33:N33"/>
    <mergeCell ref="A7:A16"/>
    <mergeCell ref="A17:B20"/>
    <mergeCell ref="C17:N18"/>
    <mergeCell ref="C19:D19"/>
    <mergeCell ref="E19:F19"/>
    <mergeCell ref="G19:H19"/>
    <mergeCell ref="I19:J19"/>
    <mergeCell ref="K19:L19"/>
    <mergeCell ref="M19:N19"/>
    <mergeCell ref="A3:B6"/>
    <mergeCell ref="C3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Oblicz zapotrzebowanie</vt:lpstr>
      <vt:lpstr>Dobierz pompę ciepła</vt:lpstr>
      <vt:lpstr>Wykresy pracy pomp ciepła</vt:lpstr>
      <vt:lpstr>Parametry pomp VESTAL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Bryła</dc:creator>
  <cp:lastModifiedBy>Piotr Bryła</cp:lastModifiedBy>
  <dcterms:created xsi:type="dcterms:W3CDTF">2023-04-14T07:37:00Z</dcterms:created>
  <dcterms:modified xsi:type="dcterms:W3CDTF">2023-05-17T14:46:05Z</dcterms:modified>
</cp:coreProperties>
</file>